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城乡义务教育补助经费（第一批）" sheetId="1" r:id="rId1"/>
    <sheet name="城乡义务教育补助经费（第二批）" sheetId="2" r:id="rId2"/>
    <sheet name="普通高中学生资助补助经费（第一批）" sheetId="3" r:id="rId3"/>
    <sheet name="普通高中学生资助补助经费（第二批）" sheetId="4" r:id="rId4"/>
    <sheet name="中等职业学校学生资助补助经费（第一批）" sheetId="5" r:id="rId5"/>
    <sheet name="中等职业学校学生资助补助经费（第二批）" sheetId="6" r:id="rId6"/>
    <sheet name="高校学生资助补助经费（第一批）" sheetId="7" r:id="rId7"/>
    <sheet name="高校学生资助补助经费（第二批）" sheetId="8" r:id="rId8"/>
    <sheet name="高校学生资助补助经费（第三批）" sheetId="9" r:id="rId9"/>
    <sheet name="支持地方高校改革发展资金（第一批）" sheetId="10" r:id="rId10"/>
    <sheet name="支持地方高校改革发展资金（第二批）" sheetId="11" r:id="rId11"/>
  </sheets>
  <calcPr calcId="144525"/>
</workbook>
</file>

<file path=xl/calcChain.xml><?xml version="1.0" encoding="utf-8"?>
<calcChain xmlns="http://schemas.openxmlformats.org/spreadsheetml/2006/main">
  <c r="H7" i="11" l="1"/>
  <c r="I7" i="11" s="1"/>
  <c r="H6" i="11"/>
  <c r="H5" i="11" s="1"/>
  <c r="G5" i="11"/>
  <c r="F5" i="11"/>
  <c r="E5" i="11"/>
  <c r="D5" i="11"/>
  <c r="C5" i="11"/>
  <c r="B5" i="11"/>
  <c r="I6" i="11" l="1"/>
  <c r="I5" i="11"/>
  <c r="M4" i="10" l="1"/>
  <c r="L4" i="10"/>
  <c r="K4" i="10"/>
  <c r="J4" i="10"/>
  <c r="I4" i="10"/>
  <c r="H4" i="10"/>
  <c r="F4" i="10"/>
  <c r="D4" i="10"/>
  <c r="C4" i="10"/>
  <c r="G50" i="9" l="1"/>
  <c r="C50" i="9" s="1"/>
  <c r="D50" i="9"/>
  <c r="AF49" i="9"/>
  <c r="AD49" i="9"/>
  <c r="L49" i="9"/>
  <c r="K49" i="9"/>
  <c r="G49" i="9"/>
  <c r="C49" i="9" s="1"/>
  <c r="B49" i="9" s="1"/>
  <c r="D49" i="9"/>
  <c r="AA48" i="9"/>
  <c r="AA46" i="9" s="1"/>
  <c r="Z48" i="9"/>
  <c r="R48" i="9"/>
  <c r="V48" i="9" s="1"/>
  <c r="O48" i="9"/>
  <c r="N48" i="9"/>
  <c r="Q48" i="9" s="1"/>
  <c r="O47" i="9"/>
  <c r="G47" i="9" s="1"/>
  <c r="C47" i="9" s="1"/>
  <c r="N47" i="9"/>
  <c r="Q47" i="9" s="1"/>
  <c r="AF46" i="9"/>
  <c r="AD46" i="9"/>
  <c r="Y46" i="9"/>
  <c r="V46" i="9"/>
  <c r="T46" i="9"/>
  <c r="S46" i="9"/>
  <c r="R46" i="9"/>
  <c r="N46" i="9"/>
  <c r="M46" i="9"/>
  <c r="L46" i="9"/>
  <c r="K46" i="9"/>
  <c r="J46" i="9"/>
  <c r="E45" i="9"/>
  <c r="D45" i="9"/>
  <c r="C45" i="9"/>
  <c r="AA44" i="9"/>
  <c r="Z44" i="9"/>
  <c r="R44" i="9"/>
  <c r="U44" i="9" s="1"/>
  <c r="O44" i="9"/>
  <c r="O43" i="9" s="1"/>
  <c r="N44" i="9"/>
  <c r="Q44" i="9" s="1"/>
  <c r="AF43" i="9"/>
  <c r="AD43" i="9"/>
  <c r="AA43" i="9"/>
  <c r="Y43" i="9"/>
  <c r="T43" i="9"/>
  <c r="S43" i="9"/>
  <c r="M43" i="9"/>
  <c r="L43" i="9"/>
  <c r="K43" i="9"/>
  <c r="AA42" i="9"/>
  <c r="Z42" i="9"/>
  <c r="AC42" i="9" s="1"/>
  <c r="V42" i="9"/>
  <c r="R42" i="9"/>
  <c r="U42" i="9" s="1"/>
  <c r="X42" i="9" s="1"/>
  <c r="O42" i="9"/>
  <c r="N42" i="9"/>
  <c r="Q42" i="9" s="1"/>
  <c r="AA41" i="9"/>
  <c r="Z41" i="9"/>
  <c r="AC41" i="9" s="1"/>
  <c r="R41" i="9"/>
  <c r="V41" i="9" s="1"/>
  <c r="Q41" i="9"/>
  <c r="O41" i="9"/>
  <c r="N41" i="9"/>
  <c r="AA40" i="9"/>
  <c r="Z40" i="9"/>
  <c r="R40" i="9"/>
  <c r="U40" i="9" s="1"/>
  <c r="O40" i="9"/>
  <c r="N40" i="9"/>
  <c r="Q40" i="9" s="1"/>
  <c r="AF39" i="9"/>
  <c r="AD39" i="9"/>
  <c r="Y39" i="9"/>
  <c r="T39" i="9"/>
  <c r="S39" i="9"/>
  <c r="M39" i="9"/>
  <c r="L39" i="9"/>
  <c r="K39" i="9"/>
  <c r="J39" i="9"/>
  <c r="AA38" i="9"/>
  <c r="Z38" i="9"/>
  <c r="AC38" i="9" s="1"/>
  <c r="AC37" i="9" s="1"/>
  <c r="R38" i="9"/>
  <c r="V38" i="9" s="1"/>
  <c r="Q38" i="9"/>
  <c r="Q37" i="9" s="1"/>
  <c r="O38" i="9"/>
  <c r="O37" i="9" s="1"/>
  <c r="N38" i="9"/>
  <c r="AF37" i="9"/>
  <c r="AD37" i="9"/>
  <c r="Y37" i="9"/>
  <c r="T37" i="9"/>
  <c r="S37" i="9"/>
  <c r="M37" i="9"/>
  <c r="L37" i="9"/>
  <c r="K37" i="9"/>
  <c r="J37" i="9"/>
  <c r="AA36" i="9"/>
  <c r="AA35" i="9" s="1"/>
  <c r="Z36" i="9"/>
  <c r="R36" i="9"/>
  <c r="V36" i="9" s="1"/>
  <c r="V35" i="9" s="1"/>
  <c r="Q36" i="9"/>
  <c r="Q35" i="9" s="1"/>
  <c r="O36" i="9"/>
  <c r="O35" i="9" s="1"/>
  <c r="N36" i="9"/>
  <c r="AF35" i="9"/>
  <c r="AD35" i="9"/>
  <c r="Y35" i="9"/>
  <c r="T35" i="9"/>
  <c r="S35" i="9"/>
  <c r="N35" i="9"/>
  <c r="M35" i="9"/>
  <c r="L35" i="9"/>
  <c r="K35" i="9"/>
  <c r="J35" i="9"/>
  <c r="AA34" i="9"/>
  <c r="Z34" i="9"/>
  <c r="AC34" i="9" s="1"/>
  <c r="R34" i="9"/>
  <c r="O34" i="9"/>
  <c r="N34" i="9"/>
  <c r="Q34" i="9" s="1"/>
  <c r="AA33" i="9"/>
  <c r="AA31" i="9" s="1"/>
  <c r="Z33" i="9"/>
  <c r="AC33" i="9" s="1"/>
  <c r="V33" i="9"/>
  <c r="R33" i="9"/>
  <c r="U33" i="9" s="1"/>
  <c r="X33" i="9" s="1"/>
  <c r="O33" i="9"/>
  <c r="N33" i="9"/>
  <c r="Q33" i="9" s="1"/>
  <c r="AA32" i="9"/>
  <c r="Z32" i="9"/>
  <c r="AC32" i="9" s="1"/>
  <c r="AC31" i="9" s="1"/>
  <c r="R32" i="9"/>
  <c r="V32" i="9" s="1"/>
  <c r="Q32" i="9"/>
  <c r="O32" i="9"/>
  <c r="N32" i="9"/>
  <c r="AF31" i="9"/>
  <c r="AD31" i="9"/>
  <c r="Z31" i="9"/>
  <c r="Y31" i="9"/>
  <c r="T31" i="9"/>
  <c r="S31" i="9"/>
  <c r="M31" i="9"/>
  <c r="L31" i="9"/>
  <c r="K31" i="9"/>
  <c r="J31" i="9"/>
  <c r="AA30" i="9"/>
  <c r="Z30" i="9"/>
  <c r="AC30" i="9" s="1"/>
  <c r="R30" i="9"/>
  <c r="O30" i="9"/>
  <c r="N30" i="9"/>
  <c r="Q30" i="9" s="1"/>
  <c r="AA29" i="9"/>
  <c r="Z29" i="9"/>
  <c r="R29" i="9"/>
  <c r="O29" i="9"/>
  <c r="N29" i="9"/>
  <c r="G28" i="9"/>
  <c r="F28" i="9" s="1"/>
  <c r="E28" i="9"/>
  <c r="D28" i="9"/>
  <c r="AA27" i="9"/>
  <c r="AA26" i="9" s="1"/>
  <c r="Z27" i="9"/>
  <c r="AC27" i="9" s="1"/>
  <c r="R27" i="9"/>
  <c r="V27" i="9" s="1"/>
  <c r="O27" i="9"/>
  <c r="N27" i="9"/>
  <c r="Q27" i="9" s="1"/>
  <c r="AF26" i="9"/>
  <c r="AD26" i="9"/>
  <c r="Y26" i="9"/>
  <c r="T26" i="9"/>
  <c r="S26" i="9"/>
  <c r="M26" i="9"/>
  <c r="L26" i="9"/>
  <c r="K26" i="9"/>
  <c r="J26" i="9"/>
  <c r="AA25" i="9"/>
  <c r="Z25" i="9"/>
  <c r="R25" i="9"/>
  <c r="U25" i="9" s="1"/>
  <c r="Q25" i="9"/>
  <c r="O25" i="9"/>
  <c r="O23" i="9" s="1"/>
  <c r="N25" i="9"/>
  <c r="AA24" i="9"/>
  <c r="Z24" i="9"/>
  <c r="AC24" i="9" s="1"/>
  <c r="R24" i="9"/>
  <c r="U24" i="9" s="1"/>
  <c r="O24" i="9"/>
  <c r="N24" i="9"/>
  <c r="Q24" i="9" s="1"/>
  <c r="J24" i="9"/>
  <c r="J23" i="9" s="1"/>
  <c r="AF23" i="9"/>
  <c r="AD23" i="9"/>
  <c r="Y23" i="9"/>
  <c r="T23" i="9"/>
  <c r="M23" i="9"/>
  <c r="L23" i="9"/>
  <c r="K23" i="9"/>
  <c r="AC22" i="9"/>
  <c r="AB22" i="9" s="1"/>
  <c r="AA22" i="9"/>
  <c r="Z22" i="9"/>
  <c r="R22" i="9"/>
  <c r="AA21" i="9"/>
  <c r="AA18" i="9" s="1"/>
  <c r="Z21" i="9"/>
  <c r="AC21" i="9" s="1"/>
  <c r="R21" i="9"/>
  <c r="U21" i="9" s="1"/>
  <c r="O21" i="9"/>
  <c r="O18" i="9" s="1"/>
  <c r="N21" i="9"/>
  <c r="Q21" i="9" s="1"/>
  <c r="AA20" i="9"/>
  <c r="Z20" i="9"/>
  <c r="AC20" i="9" s="1"/>
  <c r="AC18" i="9" s="1"/>
  <c r="R20" i="9"/>
  <c r="V20" i="9" s="1"/>
  <c r="O20" i="9"/>
  <c r="N20" i="9"/>
  <c r="G19" i="9"/>
  <c r="F19" i="9" s="1"/>
  <c r="E19" i="9"/>
  <c r="D19" i="9"/>
  <c r="AF18" i="9"/>
  <c r="AD18" i="9"/>
  <c r="Y18" i="9"/>
  <c r="T18" i="9"/>
  <c r="S18" i="9"/>
  <c r="M18" i="9"/>
  <c r="L18" i="9"/>
  <c r="K18" i="9"/>
  <c r="J18" i="9"/>
  <c r="AA17" i="9"/>
  <c r="AA16" i="9" s="1"/>
  <c r="Z17" i="9"/>
  <c r="V17" i="9"/>
  <c r="G17" i="9" s="1"/>
  <c r="R17" i="9"/>
  <c r="U17" i="9" s="1"/>
  <c r="U16" i="9" s="1"/>
  <c r="O17" i="9"/>
  <c r="N17" i="9"/>
  <c r="Q17" i="9" s="1"/>
  <c r="Q16" i="9" s="1"/>
  <c r="AF16" i="9"/>
  <c r="AD16" i="9"/>
  <c r="Z16" i="9"/>
  <c r="Y16" i="9"/>
  <c r="T16" i="9"/>
  <c r="S16" i="9"/>
  <c r="R16" i="9"/>
  <c r="N16" i="9"/>
  <c r="M16" i="9"/>
  <c r="L16" i="9"/>
  <c r="K16" i="9"/>
  <c r="J16" i="9"/>
  <c r="AA15" i="9"/>
  <c r="Z15" i="9"/>
  <c r="R15" i="9"/>
  <c r="V15" i="9" s="1"/>
  <c r="O15" i="9"/>
  <c r="G15" i="9" s="1"/>
  <c r="C15" i="9" s="1"/>
  <c r="N15" i="9"/>
  <c r="G14" i="9"/>
  <c r="F14" i="9" s="1"/>
  <c r="E14" i="9"/>
  <c r="D14" i="9"/>
  <c r="AA13" i="9"/>
  <c r="Z13" i="9"/>
  <c r="AC13" i="9" s="1"/>
  <c r="AB13" i="9" s="1"/>
  <c r="R13" i="9"/>
  <c r="O13" i="9"/>
  <c r="N13" i="9"/>
  <c r="Q13" i="9" s="1"/>
  <c r="AA12" i="9"/>
  <c r="Z12" i="9"/>
  <c r="AC12" i="9" s="1"/>
  <c r="R12" i="9"/>
  <c r="V12" i="9" s="1"/>
  <c r="O12" i="9"/>
  <c r="N12" i="9"/>
  <c r="AA11" i="9"/>
  <c r="Z11" i="9"/>
  <c r="R11" i="9"/>
  <c r="V11" i="9" s="1"/>
  <c r="O11" i="9"/>
  <c r="N11" i="9"/>
  <c r="Q11" i="9" s="1"/>
  <c r="AA10" i="9"/>
  <c r="Z10" i="9"/>
  <c r="AC10" i="9" s="1"/>
  <c r="R10" i="9"/>
  <c r="U10" i="9" s="1"/>
  <c r="O10" i="9"/>
  <c r="N10" i="9"/>
  <c r="Q10" i="9" s="1"/>
  <c r="AF9" i="9"/>
  <c r="AD9" i="9"/>
  <c r="Z9" i="9"/>
  <c r="Y9" i="9"/>
  <c r="T9" i="9"/>
  <c r="S9" i="9"/>
  <c r="M9" i="9"/>
  <c r="L9" i="9"/>
  <c r="K9" i="9"/>
  <c r="J9" i="9"/>
  <c r="AN12" i="8"/>
  <c r="G12" i="8" s="1"/>
  <c r="N12" i="8" s="1"/>
  <c r="AJ12" i="8"/>
  <c r="W12" i="8"/>
  <c r="U12" i="8"/>
  <c r="S12" i="8"/>
  <c r="P12" i="8"/>
  <c r="E12" i="8" s="1"/>
  <c r="L12" i="8" s="1"/>
  <c r="F12" i="8"/>
  <c r="M12" i="8" s="1"/>
  <c r="AN11" i="8"/>
  <c r="G11" i="8" s="1"/>
  <c r="N11" i="8" s="1"/>
  <c r="AJ11" i="8"/>
  <c r="F11" i="8" s="1"/>
  <c r="M11" i="8" s="1"/>
  <c r="W11" i="8"/>
  <c r="U11" i="8"/>
  <c r="S11" i="8"/>
  <c r="P11" i="8"/>
  <c r="E11" i="8" s="1"/>
  <c r="L11" i="8" s="1"/>
  <c r="K11" i="8" s="1"/>
  <c r="J11" i="8" s="1"/>
  <c r="AN10" i="8"/>
  <c r="G10" i="8" s="1"/>
  <c r="N10" i="8" s="1"/>
  <c r="AJ10" i="8"/>
  <c r="W10" i="8"/>
  <c r="U10" i="8"/>
  <c r="S10" i="8"/>
  <c r="P10" i="8"/>
  <c r="E10" i="8" s="1"/>
  <c r="L10" i="8" s="1"/>
  <c r="AN9" i="8"/>
  <c r="G9" i="8" s="1"/>
  <c r="AJ9" i="8"/>
  <c r="F9" i="8" s="1"/>
  <c r="M9" i="8" s="1"/>
  <c r="W9" i="8"/>
  <c r="U9" i="8"/>
  <c r="S9" i="8"/>
  <c r="P9" i="8"/>
  <c r="E9" i="8" s="1"/>
  <c r="L9" i="8" s="1"/>
  <c r="K9" i="8" s="1"/>
  <c r="AN8" i="8"/>
  <c r="AJ8" i="8"/>
  <c r="AG8" i="8"/>
  <c r="W8" i="8"/>
  <c r="U8" i="8"/>
  <c r="S8" i="8"/>
  <c r="P8" i="8"/>
  <c r="G8" i="8"/>
  <c r="N8" i="8" s="1"/>
  <c r="F8" i="8"/>
  <c r="M8" i="8" s="1"/>
  <c r="AN7" i="8"/>
  <c r="AN6" i="8" s="1"/>
  <c r="AJ7" i="8"/>
  <c r="AG7" i="8"/>
  <c r="W7" i="8"/>
  <c r="U7" i="8"/>
  <c r="F7" i="8" s="1"/>
  <c r="S7" i="8"/>
  <c r="E7" i="8" s="1"/>
  <c r="P7" i="8"/>
  <c r="G7" i="8"/>
  <c r="N7" i="8" s="1"/>
  <c r="AX6" i="8"/>
  <c r="AW6" i="8"/>
  <c r="AV6" i="8"/>
  <c r="AU6" i="8"/>
  <c r="AT6" i="8"/>
  <c r="AS6" i="8"/>
  <c r="AR6" i="8"/>
  <c r="AQ6" i="8"/>
  <c r="AP6" i="8"/>
  <c r="AO6" i="8"/>
  <c r="AM6" i="8"/>
  <c r="AL6" i="8"/>
  <c r="AK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T6" i="8"/>
  <c r="S6" i="8"/>
  <c r="R6" i="8"/>
  <c r="Q6" i="8"/>
  <c r="P6" i="8"/>
  <c r="O6" i="8"/>
  <c r="I6" i="8"/>
  <c r="H6" i="8"/>
  <c r="E11" i="7"/>
  <c r="D11" i="7"/>
  <c r="C10" i="7"/>
  <c r="C9" i="7"/>
  <c r="C8" i="7"/>
  <c r="C7" i="7"/>
  <c r="C6" i="7"/>
  <c r="C5" i="7"/>
  <c r="C14" i="9" l="1"/>
  <c r="AB21" i="9"/>
  <c r="V25" i="9"/>
  <c r="AB41" i="9"/>
  <c r="G48" i="9"/>
  <c r="C48" i="9" s="1"/>
  <c r="N9" i="9"/>
  <c r="U11" i="9"/>
  <c r="U20" i="9"/>
  <c r="X20" i="9" s="1"/>
  <c r="P33" i="9"/>
  <c r="C19" i="9"/>
  <c r="B19" i="9" s="1"/>
  <c r="N26" i="9"/>
  <c r="V10" i="9"/>
  <c r="G10" i="9" s="1"/>
  <c r="P11" i="9"/>
  <c r="G12" i="9"/>
  <c r="C12" i="9" s="1"/>
  <c r="U12" i="9"/>
  <c r="R9" i="9"/>
  <c r="AA37" i="9"/>
  <c r="AB38" i="9"/>
  <c r="AB37" i="9" s="1"/>
  <c r="U22" i="9"/>
  <c r="X22" i="9" s="1"/>
  <c r="I22" i="9" s="1"/>
  <c r="E22" i="9" s="1"/>
  <c r="V22" i="9"/>
  <c r="G22" i="9" s="1"/>
  <c r="U29" i="9"/>
  <c r="V29" i="9"/>
  <c r="G29" i="9" s="1"/>
  <c r="C29" i="9" s="1"/>
  <c r="R26" i="9"/>
  <c r="AC40" i="9"/>
  <c r="AC39" i="9" s="1"/>
  <c r="AB24" i="9"/>
  <c r="AC29" i="9"/>
  <c r="AC26" i="9" s="1"/>
  <c r="AB29" i="9"/>
  <c r="O31" i="9"/>
  <c r="AB32" i="9"/>
  <c r="AA39" i="9"/>
  <c r="P42" i="9"/>
  <c r="AC48" i="9"/>
  <c r="AC46" i="9" s="1"/>
  <c r="Z46" i="9"/>
  <c r="O16" i="9"/>
  <c r="P17" i="9"/>
  <c r="P16" i="9" s="1"/>
  <c r="AC25" i="9"/>
  <c r="AC23" i="9" s="1"/>
  <c r="G27" i="9"/>
  <c r="R31" i="9"/>
  <c r="V34" i="9"/>
  <c r="G34" i="9" s="1"/>
  <c r="C34" i="9" s="1"/>
  <c r="U34" i="9"/>
  <c r="X34" i="9" s="1"/>
  <c r="Z23" i="9"/>
  <c r="Q29" i="9"/>
  <c r="P29" i="9" s="1"/>
  <c r="P26" i="9" s="1"/>
  <c r="U30" i="9"/>
  <c r="V30" i="9"/>
  <c r="G30" i="9" s="1"/>
  <c r="C30" i="9" s="1"/>
  <c r="P36" i="9"/>
  <c r="P35" i="9" s="1"/>
  <c r="AC36" i="9"/>
  <c r="AC35" i="9" s="1"/>
  <c r="Z35" i="9"/>
  <c r="P10" i="9"/>
  <c r="AB10" i="9"/>
  <c r="P25" i="9"/>
  <c r="AB30" i="9"/>
  <c r="W33" i="9"/>
  <c r="W42" i="9"/>
  <c r="U15" i="9"/>
  <c r="U27" i="9"/>
  <c r="X27" i="9" s="1"/>
  <c r="C28" i="9"/>
  <c r="B28" i="9" s="1"/>
  <c r="P30" i="9"/>
  <c r="I34" i="9"/>
  <c r="E34" i="9" s="1"/>
  <c r="U36" i="9"/>
  <c r="Z37" i="9"/>
  <c r="O39" i="9"/>
  <c r="G41" i="9"/>
  <c r="B45" i="9"/>
  <c r="U48" i="9"/>
  <c r="F50" i="9"/>
  <c r="F49" i="9" s="1"/>
  <c r="AA23" i="9"/>
  <c r="G25" i="9"/>
  <c r="C25" i="9" s="1"/>
  <c r="P27" i="9"/>
  <c r="R35" i="9"/>
  <c r="P38" i="9"/>
  <c r="P41" i="9"/>
  <c r="AC44" i="9"/>
  <c r="AC43" i="9" s="1"/>
  <c r="B50" i="9"/>
  <c r="AC11" i="9"/>
  <c r="B14" i="9"/>
  <c r="V16" i="9"/>
  <c r="X21" i="9"/>
  <c r="I21" i="9" s="1"/>
  <c r="E21" i="9" s="1"/>
  <c r="U13" i="9"/>
  <c r="V13" i="9"/>
  <c r="X15" i="9"/>
  <c r="W15" i="9" s="1"/>
  <c r="G16" i="9"/>
  <c r="C16" i="9" s="1"/>
  <c r="C17" i="9"/>
  <c r="C22" i="9"/>
  <c r="Q23" i="9"/>
  <c r="X10" i="9"/>
  <c r="X11" i="9"/>
  <c r="Q12" i="9"/>
  <c r="X12" i="9"/>
  <c r="W12" i="9" s="1"/>
  <c r="P13" i="9"/>
  <c r="AC15" i="9"/>
  <c r="AB15" i="9" s="1"/>
  <c r="AB17" i="9"/>
  <c r="AB16" i="9" s="1"/>
  <c r="G20" i="9"/>
  <c r="X25" i="9"/>
  <c r="I25" i="9" s="1"/>
  <c r="E25" i="9" s="1"/>
  <c r="O9" i="9"/>
  <c r="AA9" i="9"/>
  <c r="G11" i="9"/>
  <c r="AB12" i="9"/>
  <c r="X24" i="9"/>
  <c r="I24" i="9" s="1"/>
  <c r="U23" i="9"/>
  <c r="Q15" i="9"/>
  <c r="X17" i="9"/>
  <c r="W17" i="9" s="1"/>
  <c r="AC17" i="9"/>
  <c r="AC16" i="9" s="1"/>
  <c r="U18" i="9"/>
  <c r="Q20" i="9"/>
  <c r="AB20" i="9"/>
  <c r="AB18" i="9" s="1"/>
  <c r="P21" i="9"/>
  <c r="V21" i="9"/>
  <c r="G21" i="9" s="1"/>
  <c r="N23" i="9"/>
  <c r="R23" i="9"/>
  <c r="P24" i="9"/>
  <c r="V24" i="9"/>
  <c r="W24" i="9" s="1"/>
  <c r="Z26" i="9"/>
  <c r="W27" i="9"/>
  <c r="I33" i="9"/>
  <c r="E33" i="9" s="1"/>
  <c r="I42" i="9"/>
  <c r="E42" i="9" s="1"/>
  <c r="U43" i="9"/>
  <c r="X44" i="9"/>
  <c r="X43" i="9" s="1"/>
  <c r="P47" i="9"/>
  <c r="P48" i="9"/>
  <c r="N18" i="9"/>
  <c r="R18" i="9"/>
  <c r="Z18" i="9"/>
  <c r="O26" i="9"/>
  <c r="Q31" i="9"/>
  <c r="Q39" i="9"/>
  <c r="H42" i="9"/>
  <c r="D42" i="9" s="1"/>
  <c r="V31" i="9"/>
  <c r="G32" i="9"/>
  <c r="V37" i="9"/>
  <c r="G38" i="9"/>
  <c r="C41" i="9"/>
  <c r="Q43" i="9"/>
  <c r="I44" i="9"/>
  <c r="U26" i="9"/>
  <c r="C27" i="9"/>
  <c r="AB27" i="9"/>
  <c r="P32" i="9"/>
  <c r="AB33" i="9"/>
  <c r="H33" i="9" s="1"/>
  <c r="D33" i="9" s="1"/>
  <c r="P34" i="9"/>
  <c r="P37" i="9"/>
  <c r="X40" i="9"/>
  <c r="AB42" i="9"/>
  <c r="Q46" i="9"/>
  <c r="I47" i="9"/>
  <c r="U32" i="9"/>
  <c r="W34" i="9"/>
  <c r="AB34" i="9"/>
  <c r="U38" i="9"/>
  <c r="N39" i="9"/>
  <c r="R39" i="9"/>
  <c r="Z39" i="9"/>
  <c r="P40" i="9"/>
  <c r="V40" i="9"/>
  <c r="W40" i="9" s="1"/>
  <c r="U41" i="9"/>
  <c r="N43" i="9"/>
  <c r="R43" i="9"/>
  <c r="Z43" i="9"/>
  <c r="P44" i="9"/>
  <c r="V44" i="9"/>
  <c r="G46" i="9"/>
  <c r="C46" i="9" s="1"/>
  <c r="O46" i="9"/>
  <c r="AB48" i="9"/>
  <c r="AB46" i="9" s="1"/>
  <c r="N31" i="9"/>
  <c r="G33" i="9"/>
  <c r="G36" i="9"/>
  <c r="N37" i="9"/>
  <c r="R37" i="9"/>
  <c r="G42" i="9"/>
  <c r="E8" i="8"/>
  <c r="AJ6" i="8"/>
  <c r="F10" i="8"/>
  <c r="M10" i="8" s="1"/>
  <c r="K10" i="8" s="1"/>
  <c r="J10" i="8" s="1"/>
  <c r="M7" i="8"/>
  <c r="D7" i="8"/>
  <c r="L7" i="8"/>
  <c r="E6" i="8"/>
  <c r="K12" i="8"/>
  <c r="J12" i="8" s="1"/>
  <c r="N9" i="8"/>
  <c r="J9" i="8" s="1"/>
  <c r="G6" i="8"/>
  <c r="L8" i="8"/>
  <c r="K8" i="8" s="1"/>
  <c r="J8" i="8" s="1"/>
  <c r="D8" i="8"/>
  <c r="C8" i="8" s="1"/>
  <c r="U6" i="8"/>
  <c r="D9" i="8"/>
  <c r="C9" i="8" s="1"/>
  <c r="D11" i="8"/>
  <c r="C11" i="8" s="1"/>
  <c r="D12" i="8"/>
  <c r="C12" i="8" s="1"/>
  <c r="C11" i="7"/>
  <c r="AA32" i="6"/>
  <c r="Y32" i="6"/>
  <c r="X32" i="6"/>
  <c r="W32" i="6"/>
  <c r="U32" i="6"/>
  <c r="T32" i="6"/>
  <c r="R32" i="6" s="1"/>
  <c r="L32" i="6"/>
  <c r="B32" i="6"/>
  <c r="AA31" i="6"/>
  <c r="Y31" i="6"/>
  <c r="X31" i="6"/>
  <c r="W31" i="6"/>
  <c r="U31" i="6"/>
  <c r="T31" i="6"/>
  <c r="R31" i="6" s="1"/>
  <c r="L31" i="6"/>
  <c r="B31" i="6"/>
  <c r="AA30" i="6"/>
  <c r="Y30" i="6"/>
  <c r="X30" i="6"/>
  <c r="W30" i="6"/>
  <c r="V30" i="6"/>
  <c r="U30" i="6"/>
  <c r="R30" i="6" s="1"/>
  <c r="T30" i="6"/>
  <c r="L30" i="6"/>
  <c r="B30" i="6"/>
  <c r="AA29" i="6"/>
  <c r="Y29" i="6"/>
  <c r="X29" i="6"/>
  <c r="W29" i="6"/>
  <c r="U29" i="6"/>
  <c r="T29" i="6"/>
  <c r="L29" i="6"/>
  <c r="B29" i="6"/>
  <c r="AA28" i="6"/>
  <c r="Y28" i="6"/>
  <c r="X28" i="6"/>
  <c r="V28" i="6" s="1"/>
  <c r="W28" i="6"/>
  <c r="U28" i="6"/>
  <c r="T28" i="6"/>
  <c r="L28" i="6"/>
  <c r="B28" i="6"/>
  <c r="AA27" i="6"/>
  <c r="Y27" i="6"/>
  <c r="X27" i="6"/>
  <c r="W27" i="6"/>
  <c r="U27" i="6"/>
  <c r="T27" i="6"/>
  <c r="S27" i="6"/>
  <c r="L27" i="6"/>
  <c r="B27" i="6"/>
  <c r="AA26" i="6"/>
  <c r="Y26" i="6"/>
  <c r="X26" i="6"/>
  <c r="V26" i="6" s="1"/>
  <c r="W26" i="6"/>
  <c r="U26" i="6"/>
  <c r="T26" i="6"/>
  <c r="R26" i="6" s="1"/>
  <c r="L26" i="6"/>
  <c r="B26" i="6"/>
  <c r="AA25" i="6"/>
  <c r="Y25" i="6"/>
  <c r="X25" i="6"/>
  <c r="W25" i="6"/>
  <c r="V25" i="6" s="1"/>
  <c r="U25" i="6"/>
  <c r="S25" i="6" s="1"/>
  <c r="T25" i="6"/>
  <c r="L25" i="6"/>
  <c r="B25" i="6"/>
  <c r="AA24" i="6"/>
  <c r="Y24" i="6"/>
  <c r="X24" i="6"/>
  <c r="W24" i="6"/>
  <c r="U24" i="6"/>
  <c r="T24" i="6"/>
  <c r="L24" i="6"/>
  <c r="B24" i="6"/>
  <c r="AA23" i="6"/>
  <c r="Y23" i="6"/>
  <c r="X23" i="6"/>
  <c r="W23" i="6"/>
  <c r="V23" i="6" s="1"/>
  <c r="U23" i="6"/>
  <c r="S23" i="6" s="1"/>
  <c r="T23" i="6"/>
  <c r="L23" i="6"/>
  <c r="B23" i="6"/>
  <c r="AA22" i="6"/>
  <c r="Y22" i="6"/>
  <c r="X22" i="6"/>
  <c r="W22" i="6"/>
  <c r="V22" i="6" s="1"/>
  <c r="U22" i="6"/>
  <c r="T22" i="6"/>
  <c r="S22" i="6" s="1"/>
  <c r="L22" i="6"/>
  <c r="B22" i="6"/>
  <c r="AA21" i="6"/>
  <c r="Y21" i="6"/>
  <c r="X21" i="6"/>
  <c r="W21" i="6"/>
  <c r="U21" i="6"/>
  <c r="S21" i="6" s="1"/>
  <c r="T21" i="6"/>
  <c r="L21" i="6"/>
  <c r="B21" i="6"/>
  <c r="AA20" i="6"/>
  <c r="Y20" i="6"/>
  <c r="X20" i="6"/>
  <c r="W20" i="6"/>
  <c r="U20" i="6"/>
  <c r="T20" i="6"/>
  <c r="L20" i="6"/>
  <c r="B20" i="6"/>
  <c r="AA19" i="6"/>
  <c r="Y19" i="6"/>
  <c r="X19" i="6"/>
  <c r="W19" i="6"/>
  <c r="U19" i="6"/>
  <c r="T19" i="6"/>
  <c r="S19" i="6" s="1"/>
  <c r="L19" i="6"/>
  <c r="B19" i="6"/>
  <c r="AA18" i="6"/>
  <c r="Y18" i="6"/>
  <c r="X18" i="6"/>
  <c r="W18" i="6"/>
  <c r="V18" i="6" s="1"/>
  <c r="U18" i="6"/>
  <c r="T18" i="6"/>
  <c r="S18" i="6" s="1"/>
  <c r="R18" i="6"/>
  <c r="L18" i="6"/>
  <c r="B18" i="6"/>
  <c r="AA17" i="6"/>
  <c r="Y17" i="6"/>
  <c r="X17" i="6"/>
  <c r="W17" i="6"/>
  <c r="U17" i="6"/>
  <c r="T17" i="6"/>
  <c r="L17" i="6"/>
  <c r="B17" i="6"/>
  <c r="AA16" i="6"/>
  <c r="Y16" i="6"/>
  <c r="X16" i="6"/>
  <c r="W16" i="6"/>
  <c r="U16" i="6"/>
  <c r="T16" i="6"/>
  <c r="R16" i="6" s="1"/>
  <c r="L16" i="6"/>
  <c r="B16" i="6"/>
  <c r="AA15" i="6"/>
  <c r="Y15" i="6"/>
  <c r="X15" i="6"/>
  <c r="W15" i="6"/>
  <c r="U15" i="6"/>
  <c r="T15" i="6"/>
  <c r="R15" i="6" s="1"/>
  <c r="L15" i="6"/>
  <c r="B15" i="6"/>
  <c r="AA14" i="6"/>
  <c r="Y14" i="6"/>
  <c r="X14" i="6"/>
  <c r="W14" i="6"/>
  <c r="V14" i="6"/>
  <c r="U14" i="6"/>
  <c r="R14" i="6" s="1"/>
  <c r="T14" i="6"/>
  <c r="L14" i="6"/>
  <c r="B14" i="6"/>
  <c r="AA13" i="6"/>
  <c r="Y13" i="6"/>
  <c r="X13" i="6"/>
  <c r="W13" i="6"/>
  <c r="U13" i="6"/>
  <c r="T13" i="6"/>
  <c r="L13" i="6"/>
  <c r="B13" i="6"/>
  <c r="Y12" i="6"/>
  <c r="X12" i="6"/>
  <c r="W12" i="6"/>
  <c r="W8" i="6" s="1"/>
  <c r="U12" i="6"/>
  <c r="S12" i="6" s="1"/>
  <c r="T12" i="6"/>
  <c r="L12" i="6"/>
  <c r="B12" i="6"/>
  <c r="AA11" i="6"/>
  <c r="Y11" i="6"/>
  <c r="X11" i="6"/>
  <c r="W11" i="6"/>
  <c r="V11" i="6" s="1"/>
  <c r="U11" i="6"/>
  <c r="T11" i="6"/>
  <c r="S11" i="6" s="1"/>
  <c r="L11" i="6"/>
  <c r="B11" i="6"/>
  <c r="AA10" i="6"/>
  <c r="Y10" i="6"/>
  <c r="X10" i="6"/>
  <c r="W10" i="6"/>
  <c r="U10" i="6"/>
  <c r="S10" i="6" s="1"/>
  <c r="T10" i="6"/>
  <c r="L10" i="6"/>
  <c r="B10" i="6"/>
  <c r="AA9" i="6"/>
  <c r="Y9" i="6"/>
  <c r="X9" i="6"/>
  <c r="W9" i="6"/>
  <c r="U9" i="6"/>
  <c r="U8" i="6" s="1"/>
  <c r="T9" i="6"/>
  <c r="L9" i="6"/>
  <c r="B9" i="6"/>
  <c r="B8" i="6" s="1"/>
  <c r="AD8" i="6"/>
  <c r="AC8" i="6"/>
  <c r="AB8" i="6"/>
  <c r="Z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AB31" i="9" l="1"/>
  <c r="AB26" i="9"/>
  <c r="W20" i="9"/>
  <c r="U9" i="9"/>
  <c r="AB25" i="9"/>
  <c r="AB23" i="9" s="1"/>
  <c r="I15" i="9"/>
  <c r="E15" i="9" s="1"/>
  <c r="W10" i="9"/>
  <c r="H10" i="9" s="1"/>
  <c r="AC9" i="9"/>
  <c r="I11" i="9"/>
  <c r="E11" i="9" s="1"/>
  <c r="Q9" i="9"/>
  <c r="P15" i="9"/>
  <c r="H15" i="9" s="1"/>
  <c r="D15" i="9" s="1"/>
  <c r="B15" i="9" s="1"/>
  <c r="P12" i="9"/>
  <c r="AB44" i="9"/>
  <c r="AB43" i="9" s="1"/>
  <c r="X30" i="9"/>
  <c r="I30" i="9" s="1"/>
  <c r="E30" i="9" s="1"/>
  <c r="V26" i="9"/>
  <c r="W11" i="9"/>
  <c r="X18" i="9"/>
  <c r="X48" i="9"/>
  <c r="U46" i="9"/>
  <c r="AB40" i="9"/>
  <c r="AB39" i="9" s="1"/>
  <c r="X29" i="9"/>
  <c r="W29" i="9" s="1"/>
  <c r="V18" i="9"/>
  <c r="AB36" i="9"/>
  <c r="AB35" i="9" s="1"/>
  <c r="X36" i="9"/>
  <c r="U35" i="9"/>
  <c r="I27" i="9"/>
  <c r="G26" i="9"/>
  <c r="C26" i="9" s="1"/>
  <c r="Q26" i="9"/>
  <c r="I23" i="9"/>
  <c r="E23" i="9" s="1"/>
  <c r="E24" i="9"/>
  <c r="W16" i="9"/>
  <c r="H17" i="9"/>
  <c r="C42" i="9"/>
  <c r="B42" i="9" s="1"/>
  <c r="F42" i="9"/>
  <c r="P39" i="9"/>
  <c r="X38" i="9"/>
  <c r="W38" i="9" s="1"/>
  <c r="U37" i="9"/>
  <c r="E44" i="9"/>
  <c r="I43" i="9"/>
  <c r="E43" i="9" s="1"/>
  <c r="G37" i="9"/>
  <c r="C37" i="9" s="1"/>
  <c r="C38" i="9"/>
  <c r="C32" i="9"/>
  <c r="G31" i="9"/>
  <c r="C31" i="9" s="1"/>
  <c r="V23" i="9"/>
  <c r="G24" i="9"/>
  <c r="C21" i="9"/>
  <c r="I20" i="9"/>
  <c r="Q18" i="9"/>
  <c r="W25" i="9"/>
  <c r="H25" i="9" s="1"/>
  <c r="C20" i="9"/>
  <c r="G18" i="9"/>
  <c r="C18" i="9" s="1"/>
  <c r="I12" i="9"/>
  <c r="E12" i="9" s="1"/>
  <c r="W22" i="9"/>
  <c r="H22" i="9" s="1"/>
  <c r="P20" i="9"/>
  <c r="G44" i="9"/>
  <c r="V43" i="9"/>
  <c r="E47" i="9"/>
  <c r="P31" i="9"/>
  <c r="H24" i="9"/>
  <c r="P23" i="9"/>
  <c r="H12" i="9"/>
  <c r="I10" i="9"/>
  <c r="G35" i="9"/>
  <c r="C35" i="9" s="1"/>
  <c r="C36" i="9"/>
  <c r="P43" i="9"/>
  <c r="X41" i="9"/>
  <c r="I41" i="9" s="1"/>
  <c r="E41" i="9" s="1"/>
  <c r="I40" i="9"/>
  <c r="H47" i="9"/>
  <c r="P46" i="9"/>
  <c r="H27" i="9"/>
  <c r="C11" i="9"/>
  <c r="G13" i="9"/>
  <c r="V9" i="9"/>
  <c r="W21" i="9"/>
  <c r="AB11" i="9"/>
  <c r="AB9" i="9" s="1"/>
  <c r="C33" i="9"/>
  <c r="B33" i="9" s="1"/>
  <c r="F33" i="9"/>
  <c r="G40" i="9"/>
  <c r="V39" i="9"/>
  <c r="X32" i="9"/>
  <c r="W32" i="9" s="1"/>
  <c r="W31" i="9" s="1"/>
  <c r="U31" i="9"/>
  <c r="U39" i="9"/>
  <c r="H34" i="9"/>
  <c r="W44" i="9"/>
  <c r="W43" i="9" s="1"/>
  <c r="I17" i="9"/>
  <c r="X16" i="9"/>
  <c r="X23" i="9"/>
  <c r="C10" i="9"/>
  <c r="X13" i="9"/>
  <c r="I13" i="9" s="1"/>
  <c r="E13" i="9" s="1"/>
  <c r="N6" i="8"/>
  <c r="D10" i="8"/>
  <c r="C10" i="8" s="1"/>
  <c r="M6" i="8"/>
  <c r="F6" i="8"/>
  <c r="K7" i="8"/>
  <c r="L6" i="8"/>
  <c r="C7" i="8"/>
  <c r="V9" i="6"/>
  <c r="L8" i="6"/>
  <c r="R12" i="6"/>
  <c r="S13" i="6"/>
  <c r="S14" i="6"/>
  <c r="V15" i="6"/>
  <c r="V17" i="6"/>
  <c r="V20" i="6"/>
  <c r="R23" i="6"/>
  <c r="R24" i="6"/>
  <c r="S29" i="6"/>
  <c r="S30" i="6"/>
  <c r="V31" i="6"/>
  <c r="R9" i="6"/>
  <c r="Y8" i="6"/>
  <c r="R11" i="6"/>
  <c r="V13" i="6"/>
  <c r="S15" i="6"/>
  <c r="V16" i="6"/>
  <c r="R19" i="6"/>
  <c r="R20" i="6"/>
  <c r="R22" i="6"/>
  <c r="S26" i="6"/>
  <c r="V27" i="6"/>
  <c r="V29" i="6"/>
  <c r="S31" i="6"/>
  <c r="V32" i="6"/>
  <c r="V10" i="6"/>
  <c r="S17" i="6"/>
  <c r="V19" i="6"/>
  <c r="V21" i="6"/>
  <c r="V24" i="6"/>
  <c r="R27" i="6"/>
  <c r="R28" i="6"/>
  <c r="V8" i="6"/>
  <c r="S9" i="6"/>
  <c r="V12" i="6"/>
  <c r="S16" i="6"/>
  <c r="S20" i="6"/>
  <c r="S24" i="6"/>
  <c r="S28" i="6"/>
  <c r="S32" i="6"/>
  <c r="R10" i="6"/>
  <c r="R13" i="6"/>
  <c r="R17" i="6"/>
  <c r="R21" i="6"/>
  <c r="R25" i="6"/>
  <c r="R29" i="6"/>
  <c r="T8" i="6"/>
  <c r="X8" i="6"/>
  <c r="N24" i="4"/>
  <c r="J24" i="4"/>
  <c r="F24" i="4"/>
  <c r="B24" i="4"/>
  <c r="N23" i="4"/>
  <c r="J23" i="4"/>
  <c r="F23" i="4"/>
  <c r="B23" i="4"/>
  <c r="N22" i="4"/>
  <c r="J22" i="4"/>
  <c r="F22" i="4"/>
  <c r="B22" i="4"/>
  <c r="N21" i="4"/>
  <c r="J21" i="4"/>
  <c r="F21" i="4"/>
  <c r="B21" i="4"/>
  <c r="N20" i="4"/>
  <c r="J20" i="4"/>
  <c r="F20" i="4"/>
  <c r="B20" i="4"/>
  <c r="N19" i="4"/>
  <c r="J19" i="4"/>
  <c r="F19" i="4"/>
  <c r="B19" i="4"/>
  <c r="N18" i="4"/>
  <c r="J18" i="4"/>
  <c r="F18" i="4"/>
  <c r="B18" i="4"/>
  <c r="N17" i="4"/>
  <c r="J17" i="4"/>
  <c r="F17" i="4"/>
  <c r="B17" i="4"/>
  <c r="N16" i="4"/>
  <c r="J16" i="4"/>
  <c r="F16" i="4"/>
  <c r="B16" i="4"/>
  <c r="N15" i="4"/>
  <c r="N14" i="4" s="1"/>
  <c r="J15" i="4"/>
  <c r="J14" i="4" s="1"/>
  <c r="F15" i="4"/>
  <c r="B15" i="4"/>
  <c r="P14" i="4"/>
  <c r="E14" i="4" s="1"/>
  <c r="O14" i="4"/>
  <c r="M14" i="4"/>
  <c r="L14" i="4"/>
  <c r="L4" i="4" s="1"/>
  <c r="K14" i="4"/>
  <c r="K4" i="4" s="1"/>
  <c r="I14" i="4"/>
  <c r="H14" i="4"/>
  <c r="G14" i="4"/>
  <c r="F14" i="4"/>
  <c r="D14" i="4"/>
  <c r="D4" i="4" s="1"/>
  <c r="C14" i="4"/>
  <c r="B14" i="4" s="1"/>
  <c r="N13" i="4"/>
  <c r="J13" i="4"/>
  <c r="F13" i="4"/>
  <c r="B13" i="4"/>
  <c r="N12" i="4"/>
  <c r="J12" i="4"/>
  <c r="F12" i="4"/>
  <c r="B12" i="4"/>
  <c r="N11" i="4"/>
  <c r="J11" i="4"/>
  <c r="F11" i="4"/>
  <c r="B11" i="4"/>
  <c r="N10" i="4"/>
  <c r="J10" i="4"/>
  <c r="F10" i="4"/>
  <c r="B10" i="4"/>
  <c r="N9" i="4"/>
  <c r="J9" i="4"/>
  <c r="F9" i="4"/>
  <c r="B9" i="4"/>
  <c r="N8" i="4"/>
  <c r="J8" i="4"/>
  <c r="F8" i="4"/>
  <c r="B8" i="4"/>
  <c r="N7" i="4"/>
  <c r="J7" i="4"/>
  <c r="F7" i="4"/>
  <c r="B7" i="4"/>
  <c r="N6" i="4"/>
  <c r="J6" i="4"/>
  <c r="F6" i="4"/>
  <c r="B6" i="4"/>
  <c r="P5" i="4"/>
  <c r="O5" i="4"/>
  <c r="O4" i="4" s="1"/>
  <c r="N5" i="4"/>
  <c r="M5" i="4"/>
  <c r="M4" i="4" s="1"/>
  <c r="L5" i="4"/>
  <c r="K5" i="4"/>
  <c r="J5" i="4"/>
  <c r="I5" i="4"/>
  <c r="I4" i="4" s="1"/>
  <c r="H5" i="4"/>
  <c r="G5" i="4"/>
  <c r="G4" i="4" s="1"/>
  <c r="F5" i="4"/>
  <c r="E5" i="4"/>
  <c r="D5" i="4"/>
  <c r="C5" i="4"/>
  <c r="C4" i="4" s="1"/>
  <c r="P4" i="4"/>
  <c r="H4" i="4"/>
  <c r="F10" i="9" l="1"/>
  <c r="F15" i="9"/>
  <c r="P9" i="9"/>
  <c r="H29" i="9"/>
  <c r="H40" i="9"/>
  <c r="F40" i="9" s="1"/>
  <c r="I36" i="9"/>
  <c r="X35" i="9"/>
  <c r="W36" i="9"/>
  <c r="I29" i="9"/>
  <c r="E29" i="9" s="1"/>
  <c r="W18" i="9"/>
  <c r="X26" i="9"/>
  <c r="W30" i="9"/>
  <c r="H30" i="9" s="1"/>
  <c r="E27" i="9"/>
  <c r="X46" i="9"/>
  <c r="W48" i="9"/>
  <c r="I48" i="9"/>
  <c r="W37" i="9"/>
  <c r="H38" i="9"/>
  <c r="I39" i="9"/>
  <c r="E39" i="9" s="1"/>
  <c r="E40" i="9"/>
  <c r="X39" i="9"/>
  <c r="D22" i="9"/>
  <c r="B22" i="9" s="1"/>
  <c r="F22" i="9"/>
  <c r="E20" i="9"/>
  <c r="I18" i="9"/>
  <c r="E18" i="9" s="1"/>
  <c r="W13" i="9"/>
  <c r="C40" i="9"/>
  <c r="G39" i="9"/>
  <c r="C39" i="9" s="1"/>
  <c r="H26" i="9"/>
  <c r="D26" i="9" s="1"/>
  <c r="D27" i="9"/>
  <c r="F27" i="9"/>
  <c r="W41" i="9"/>
  <c r="X9" i="9"/>
  <c r="W23" i="9"/>
  <c r="D12" i="9"/>
  <c r="B12" i="9" s="1"/>
  <c r="F12" i="9"/>
  <c r="H21" i="9"/>
  <c r="H32" i="9"/>
  <c r="D25" i="9"/>
  <c r="B25" i="9" s="1"/>
  <c r="F25" i="9"/>
  <c r="H16" i="9"/>
  <c r="D16" i="9" s="1"/>
  <c r="D17" i="9"/>
  <c r="F17" i="9"/>
  <c r="F16" i="9" s="1"/>
  <c r="C13" i="9"/>
  <c r="D34" i="9"/>
  <c r="B34" i="9" s="1"/>
  <c r="F34" i="9"/>
  <c r="X31" i="9"/>
  <c r="I32" i="9"/>
  <c r="D47" i="9"/>
  <c r="B47" i="9" s="1"/>
  <c r="F47" i="9"/>
  <c r="H44" i="9"/>
  <c r="C44" i="9"/>
  <c r="G43" i="9"/>
  <c r="C43" i="9" s="1"/>
  <c r="H20" i="9"/>
  <c r="P18" i="9"/>
  <c r="C24" i="9"/>
  <c r="B24" i="9" s="1"/>
  <c r="F24" i="9"/>
  <c r="G23" i="9"/>
  <c r="C23" i="9" s="1"/>
  <c r="E17" i="9"/>
  <c r="I16" i="9"/>
  <c r="E16" i="9" s="1"/>
  <c r="G9" i="9"/>
  <c r="C9" i="9" s="1"/>
  <c r="I9" i="9"/>
  <c r="E9" i="9" s="1"/>
  <c r="E10" i="9"/>
  <c r="D24" i="9"/>
  <c r="H23" i="9"/>
  <c r="D23" i="9" s="1"/>
  <c r="X37" i="9"/>
  <c r="I38" i="9"/>
  <c r="D10" i="9"/>
  <c r="H11" i="9"/>
  <c r="D6" i="8"/>
  <c r="C6" i="8"/>
  <c r="J7" i="8"/>
  <c r="J6" i="8" s="1"/>
  <c r="K6" i="8"/>
  <c r="S8" i="6"/>
  <c r="R8" i="6"/>
  <c r="J4" i="4"/>
  <c r="B5" i="4"/>
  <c r="N4" i="4"/>
  <c r="F4" i="4"/>
  <c r="E4" i="4"/>
  <c r="B4" i="4" s="1"/>
  <c r="D40" i="9" l="1"/>
  <c r="B27" i="9"/>
  <c r="W26" i="9"/>
  <c r="B17" i="9"/>
  <c r="E48" i="9"/>
  <c r="I46" i="9"/>
  <c r="E46" i="9" s="1"/>
  <c r="B10" i="9"/>
  <c r="B16" i="9"/>
  <c r="W46" i="9"/>
  <c r="H48" i="9"/>
  <c r="D30" i="9"/>
  <c r="B30" i="9" s="1"/>
  <c r="F30" i="9"/>
  <c r="I35" i="9"/>
  <c r="E35" i="9" s="1"/>
  <c r="E36" i="9"/>
  <c r="B40" i="9"/>
  <c r="I26" i="9"/>
  <c r="E26" i="9" s="1"/>
  <c r="B26" i="9" s="1"/>
  <c r="H36" i="9"/>
  <c r="W35" i="9"/>
  <c r="D29" i="9"/>
  <c r="B29" i="9" s="1"/>
  <c r="F29" i="9"/>
  <c r="F26" i="9" s="1"/>
  <c r="H43" i="9"/>
  <c r="D43" i="9" s="1"/>
  <c r="B43" i="9" s="1"/>
  <c r="D44" i="9"/>
  <c r="B44" i="9" s="1"/>
  <c r="D11" i="9"/>
  <c r="B11" i="9" s="1"/>
  <c r="F11" i="9"/>
  <c r="E38" i="9"/>
  <c r="I37" i="9"/>
  <c r="E37" i="9" s="1"/>
  <c r="I31" i="9"/>
  <c r="E31" i="9" s="1"/>
  <c r="E32" i="9"/>
  <c r="B23" i="9"/>
  <c r="D20" i="9"/>
  <c r="B20" i="9" s="1"/>
  <c r="H18" i="9"/>
  <c r="D18" i="9" s="1"/>
  <c r="B18" i="9" s="1"/>
  <c r="F20" i="9"/>
  <c r="H31" i="9"/>
  <c r="D31" i="9" s="1"/>
  <c r="D32" i="9"/>
  <c r="B32" i="9" s="1"/>
  <c r="F32" i="9"/>
  <c r="F31" i="9" s="1"/>
  <c r="H37" i="9"/>
  <c r="D37" i="9" s="1"/>
  <c r="D38" i="9"/>
  <c r="F38" i="9"/>
  <c r="F37" i="9" s="1"/>
  <c r="F23" i="9"/>
  <c r="D21" i="9"/>
  <c r="B21" i="9" s="1"/>
  <c r="F21" i="9"/>
  <c r="H41" i="9"/>
  <c r="W39" i="9"/>
  <c r="H13" i="9"/>
  <c r="W9" i="9"/>
  <c r="F44" i="9"/>
  <c r="F43" i="9" s="1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B15" i="3" s="1"/>
  <c r="J15" i="3"/>
  <c r="J5" i="3" s="1"/>
  <c r="I15" i="3"/>
  <c r="H15" i="3"/>
  <c r="G15" i="3"/>
  <c r="E15" i="3"/>
  <c r="D15" i="3"/>
  <c r="C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B6" i="3" s="1"/>
  <c r="I6" i="3"/>
  <c r="H6" i="3"/>
  <c r="H5" i="3" s="1"/>
  <c r="G6" i="3"/>
  <c r="E6" i="3"/>
  <c r="E5" i="3" s="1"/>
  <c r="D6" i="3"/>
  <c r="C6" i="3"/>
  <c r="I5" i="3"/>
  <c r="G5" i="3"/>
  <c r="D5" i="3"/>
  <c r="B37" i="9" l="1"/>
  <c r="F36" i="9"/>
  <c r="F35" i="9" s="1"/>
  <c r="D36" i="9"/>
  <c r="B36" i="9" s="1"/>
  <c r="H35" i="9"/>
  <c r="D35" i="9" s="1"/>
  <c r="B35" i="9" s="1"/>
  <c r="F48" i="9"/>
  <c r="F46" i="9" s="1"/>
  <c r="D48" i="9"/>
  <c r="B48" i="9" s="1"/>
  <c r="H46" i="9"/>
  <c r="D46" i="9" s="1"/>
  <c r="B46" i="9" s="1"/>
  <c r="D41" i="9"/>
  <c r="B41" i="9" s="1"/>
  <c r="F41" i="9"/>
  <c r="F39" i="9" s="1"/>
  <c r="H39" i="9"/>
  <c r="D39" i="9" s="1"/>
  <c r="B39" i="9" s="1"/>
  <c r="B38" i="9"/>
  <c r="B31" i="9"/>
  <c r="D13" i="9"/>
  <c r="B13" i="9" s="1"/>
  <c r="F13" i="9"/>
  <c r="F9" i="9" s="1"/>
  <c r="H9" i="9"/>
  <c r="F18" i="9"/>
  <c r="F6" i="3"/>
  <c r="C5" i="3"/>
  <c r="F15" i="3"/>
  <c r="B5" i="3"/>
  <c r="D9" i="9" l="1"/>
  <c r="B9" i="9" s="1"/>
  <c r="F5" i="3"/>
  <c r="L19" i="2" l="1"/>
  <c r="I19" i="2"/>
  <c r="F19" i="2"/>
  <c r="E19" i="2"/>
  <c r="B19" i="2" s="1"/>
  <c r="D19" i="2"/>
  <c r="C19" i="2"/>
  <c r="L18" i="2"/>
  <c r="I18" i="2"/>
  <c r="F18" i="2"/>
  <c r="E18" i="2"/>
  <c r="D18" i="2"/>
  <c r="C18" i="2"/>
  <c r="L17" i="2"/>
  <c r="I17" i="2"/>
  <c r="F17" i="2"/>
  <c r="E17" i="2"/>
  <c r="D17" i="2"/>
  <c r="C17" i="2"/>
  <c r="L16" i="2"/>
  <c r="I16" i="2"/>
  <c r="F16" i="2"/>
  <c r="E16" i="2"/>
  <c r="D16" i="2"/>
  <c r="C16" i="2"/>
  <c r="L15" i="2"/>
  <c r="I15" i="2"/>
  <c r="F15" i="2"/>
  <c r="E15" i="2"/>
  <c r="D15" i="2"/>
  <c r="C15" i="2"/>
  <c r="B15" i="2"/>
  <c r="L14" i="2"/>
  <c r="I14" i="2"/>
  <c r="F14" i="2"/>
  <c r="E14" i="2"/>
  <c r="B14" i="2" s="1"/>
  <c r="D14" i="2"/>
  <c r="C14" i="2"/>
  <c r="L13" i="2"/>
  <c r="I13" i="2"/>
  <c r="F13" i="2"/>
  <c r="E13" i="2"/>
  <c r="D13" i="2"/>
  <c r="C13" i="2"/>
  <c r="L12" i="2"/>
  <c r="I12" i="2"/>
  <c r="F12" i="2"/>
  <c r="E12" i="2"/>
  <c r="D12" i="2"/>
  <c r="C12" i="2"/>
  <c r="L11" i="2"/>
  <c r="I11" i="2"/>
  <c r="F11" i="2"/>
  <c r="E11" i="2"/>
  <c r="D11" i="2"/>
  <c r="C11" i="2"/>
  <c r="B11" i="2" s="1"/>
  <c r="L10" i="2"/>
  <c r="I10" i="2"/>
  <c r="F10" i="2"/>
  <c r="E10" i="2"/>
  <c r="D10" i="2"/>
  <c r="C10" i="2"/>
  <c r="L9" i="2"/>
  <c r="I9" i="2"/>
  <c r="F9" i="2"/>
  <c r="E9" i="2"/>
  <c r="D9" i="2"/>
  <c r="B9" i="2" s="1"/>
  <c r="C9" i="2"/>
  <c r="L8" i="2"/>
  <c r="I8" i="2"/>
  <c r="F8" i="2"/>
  <c r="E8" i="2"/>
  <c r="D8" i="2"/>
  <c r="C8" i="2"/>
  <c r="B8" i="2" s="1"/>
  <c r="L7" i="2"/>
  <c r="I7" i="2"/>
  <c r="F7" i="2"/>
  <c r="E7" i="2"/>
  <c r="D7" i="2"/>
  <c r="B7" i="2" s="1"/>
  <c r="C7" i="2"/>
  <c r="L6" i="2"/>
  <c r="I6" i="2"/>
  <c r="F6" i="2"/>
  <c r="E6" i="2"/>
  <c r="D6" i="2"/>
  <c r="C6" i="2"/>
  <c r="Q5" i="2"/>
  <c r="P5" i="2"/>
  <c r="O5" i="2"/>
  <c r="N5" i="2"/>
  <c r="M5" i="2"/>
  <c r="K5" i="2"/>
  <c r="J5" i="2"/>
  <c r="I5" i="2" s="1"/>
  <c r="H5" i="2"/>
  <c r="G5" i="2"/>
  <c r="B13" i="2" l="1"/>
  <c r="B18" i="2"/>
  <c r="B6" i="2"/>
  <c r="B12" i="2"/>
  <c r="B17" i="2"/>
  <c r="F5" i="2"/>
  <c r="L5" i="2"/>
  <c r="B10" i="2"/>
  <c r="B16" i="2"/>
  <c r="E5" i="2"/>
  <c r="D5" i="2"/>
  <c r="C5" i="2"/>
  <c r="B5" i="2" l="1"/>
  <c r="K19" i="1" l="1"/>
  <c r="H19" i="1"/>
  <c r="E19" i="1"/>
  <c r="D19" i="1"/>
  <c r="C19" i="1"/>
  <c r="B19" i="1"/>
  <c r="K18" i="1"/>
  <c r="H18" i="1"/>
  <c r="E18" i="1"/>
  <c r="D18" i="1"/>
  <c r="C18" i="1"/>
  <c r="B18" i="1" s="1"/>
  <c r="K17" i="1"/>
  <c r="H17" i="1"/>
  <c r="E17" i="1"/>
  <c r="D17" i="1"/>
  <c r="C17" i="1"/>
  <c r="B17" i="1"/>
  <c r="K16" i="1"/>
  <c r="H16" i="1"/>
  <c r="E16" i="1"/>
  <c r="D16" i="1"/>
  <c r="C16" i="1"/>
  <c r="B16" i="1" s="1"/>
  <c r="K15" i="1"/>
  <c r="H15" i="1"/>
  <c r="E15" i="1"/>
  <c r="D15" i="1"/>
  <c r="C15" i="1"/>
  <c r="B15" i="1"/>
  <c r="K14" i="1"/>
  <c r="H14" i="1"/>
  <c r="E14" i="1"/>
  <c r="D14" i="1"/>
  <c r="C14" i="1"/>
  <c r="B14" i="1" s="1"/>
  <c r="K13" i="1"/>
  <c r="H13" i="1"/>
  <c r="E13" i="1"/>
  <c r="D13" i="1"/>
  <c r="C13" i="1"/>
  <c r="B13" i="1"/>
  <c r="K12" i="1"/>
  <c r="H12" i="1"/>
  <c r="E12" i="1"/>
  <c r="D12" i="1"/>
  <c r="C12" i="1"/>
  <c r="B12" i="1" s="1"/>
  <c r="K11" i="1"/>
  <c r="H11" i="1"/>
  <c r="E11" i="1"/>
  <c r="D11" i="1"/>
  <c r="C11" i="1"/>
  <c r="B11" i="1"/>
  <c r="K10" i="1"/>
  <c r="H10" i="1"/>
  <c r="E10" i="1"/>
  <c r="D10" i="1"/>
  <c r="C10" i="1"/>
  <c r="B10" i="1" s="1"/>
  <c r="K9" i="1"/>
  <c r="H9" i="1"/>
  <c r="E9" i="1"/>
  <c r="D9" i="1"/>
  <c r="C9" i="1"/>
  <c r="B9" i="1"/>
  <c r="K8" i="1"/>
  <c r="H8" i="1"/>
  <c r="E8" i="1"/>
  <c r="D8" i="1"/>
  <c r="C8" i="1"/>
  <c r="B8" i="1" s="1"/>
  <c r="K7" i="1"/>
  <c r="H7" i="1"/>
  <c r="E7" i="1"/>
  <c r="D7" i="1"/>
  <c r="C7" i="1"/>
  <c r="B7" i="1"/>
  <c r="K6" i="1"/>
  <c r="H6" i="1"/>
  <c r="E6" i="1"/>
  <c r="D6" i="1"/>
  <c r="C6" i="1"/>
  <c r="B6" i="1" s="1"/>
  <c r="N5" i="1"/>
  <c r="M5" i="1"/>
  <c r="L5" i="1"/>
  <c r="K5" i="1" s="1"/>
  <c r="J5" i="1"/>
  <c r="I5" i="1"/>
  <c r="H5" i="1" s="1"/>
  <c r="G5" i="1"/>
  <c r="F5" i="1"/>
  <c r="C5" i="1" s="1"/>
  <c r="E5" i="1"/>
  <c r="D5" i="1"/>
  <c r="B5" i="1" l="1"/>
</calcChain>
</file>

<file path=xl/sharedStrings.xml><?xml version="1.0" encoding="utf-8"?>
<sst xmlns="http://schemas.openxmlformats.org/spreadsheetml/2006/main" count="505" uniqueCount="307">
  <si>
    <t>单位：万元</t>
    <phoneticPr fontId="3" type="noConversion"/>
  </si>
  <si>
    <t>单位名称</t>
    <phoneticPr fontId="3" type="noConversion"/>
  </si>
  <si>
    <t>合计</t>
    <phoneticPr fontId="3" type="noConversion"/>
  </si>
  <si>
    <t>公用经费</t>
    <phoneticPr fontId="3" type="noConversion"/>
  </si>
  <si>
    <t>校舍维修长效机制</t>
    <phoneticPr fontId="3" type="noConversion"/>
  </si>
  <si>
    <t>义务教育阶段中小学生活困难补助</t>
    <phoneticPr fontId="3" type="noConversion"/>
  </si>
  <si>
    <t>特岗计划中央资金</t>
    <phoneticPr fontId="3" type="noConversion"/>
  </si>
  <si>
    <t>合计</t>
    <phoneticPr fontId="3" type="noConversion"/>
  </si>
  <si>
    <t>中央资金</t>
    <phoneticPr fontId="3" type="noConversion"/>
  </si>
  <si>
    <t>自治区</t>
    <phoneticPr fontId="3" type="noConversion"/>
  </si>
  <si>
    <t>小计</t>
    <phoneticPr fontId="3" type="noConversion"/>
  </si>
  <si>
    <t>中央</t>
    <phoneticPr fontId="3" type="noConversion"/>
  </si>
  <si>
    <t>包头市回民中学</t>
    <phoneticPr fontId="3" type="noConversion"/>
  </si>
  <si>
    <t>包头市蒙古族中学</t>
    <phoneticPr fontId="3" type="noConversion"/>
  </si>
  <si>
    <t>包头市第九中学外国语学校</t>
    <phoneticPr fontId="3" type="noConversion"/>
  </si>
  <si>
    <t>包头市体育运动学校</t>
    <phoneticPr fontId="3" type="noConversion"/>
  </si>
  <si>
    <t>高新区</t>
    <phoneticPr fontId="3" type="noConversion"/>
  </si>
  <si>
    <t>东河区</t>
  </si>
  <si>
    <t>昆  区</t>
    <phoneticPr fontId="3" type="noConversion"/>
  </si>
  <si>
    <t>青山区</t>
  </si>
  <si>
    <t>石拐区</t>
  </si>
  <si>
    <t>白云区</t>
    <phoneticPr fontId="3" type="noConversion"/>
  </si>
  <si>
    <t>九原区</t>
  </si>
  <si>
    <t>土右旗</t>
  </si>
  <si>
    <t>固阳县</t>
  </si>
  <si>
    <t>达茂旗</t>
  </si>
  <si>
    <t>合计</t>
  </si>
  <si>
    <t>合计</t>
    <phoneticPr fontId="1" type="noConversion"/>
  </si>
  <si>
    <t>合计</t>
    <phoneticPr fontId="3" type="noConversion"/>
  </si>
  <si>
    <t>单位：万元</t>
    <phoneticPr fontId="1" type="noConversion"/>
  </si>
  <si>
    <t>地区/单位</t>
    <phoneticPr fontId="1" type="noConversion"/>
  </si>
  <si>
    <t>合计</t>
    <phoneticPr fontId="1" type="noConversion"/>
  </si>
  <si>
    <t>小计</t>
    <phoneticPr fontId="1" type="noConversion"/>
  </si>
  <si>
    <t>中央</t>
  </si>
  <si>
    <t>自治区</t>
  </si>
  <si>
    <t>小计</t>
  </si>
  <si>
    <t>昆  区</t>
  </si>
  <si>
    <t>白云区</t>
  </si>
  <si>
    <t>高新区</t>
  </si>
  <si>
    <t>校舍维修经费</t>
    <phoneticPr fontId="1" type="noConversion"/>
  </si>
  <si>
    <t>家庭经济困难学生生活补助（含汉语授课和双语授课寄宿生生活补助包头市配套及提标资金）</t>
    <phoneticPr fontId="1" type="noConversion"/>
  </si>
  <si>
    <t>特岗计划</t>
    <phoneticPr fontId="1" type="noConversion"/>
  </si>
  <si>
    <t>中央</t>
    <phoneticPr fontId="1" type="noConversion"/>
  </si>
  <si>
    <t>自治区</t>
    <phoneticPr fontId="1" type="noConversion"/>
  </si>
  <si>
    <t>包头市</t>
    <phoneticPr fontId="1" type="noConversion"/>
  </si>
  <si>
    <t>小计</t>
    <phoneticPr fontId="1" type="noConversion"/>
  </si>
  <si>
    <t>扣减上年结余</t>
    <phoneticPr fontId="1" type="noConversion"/>
  </si>
  <si>
    <t>包头市回民中学</t>
    <phoneticPr fontId="1" type="noConversion"/>
  </si>
  <si>
    <t>包头市蒙古族中学</t>
    <phoneticPr fontId="1" type="noConversion"/>
  </si>
  <si>
    <t>包头市第九中学外国语学校</t>
    <phoneticPr fontId="1" type="noConversion"/>
  </si>
  <si>
    <t>包头市体育运动学校</t>
    <phoneticPr fontId="1" type="noConversion"/>
  </si>
  <si>
    <t>昆  区</t>
    <phoneticPr fontId="3" type="noConversion"/>
  </si>
  <si>
    <t>白云区</t>
    <phoneticPr fontId="3" type="noConversion"/>
  </si>
  <si>
    <t>高新区</t>
    <phoneticPr fontId="3" type="noConversion"/>
  </si>
  <si>
    <t>包头市2021年第二批城乡义务教育补助经费预算表</t>
    <phoneticPr fontId="1" type="noConversion"/>
  </si>
  <si>
    <t>包头市2021年第一批城乡义务教育补助经费预算表</t>
    <phoneticPr fontId="3" type="noConversion"/>
  </si>
  <si>
    <t>公用经费（含寄宿生住宿费补助）</t>
    <phoneticPr fontId="1" type="noConversion"/>
  </si>
  <si>
    <t>单位/地区</t>
    <phoneticPr fontId="1" type="noConversion"/>
  </si>
  <si>
    <t>国家助学金（万元）</t>
    <phoneticPr fontId="1" type="noConversion"/>
  </si>
  <si>
    <t>免学费资金、免费提供教科书资金（万元）</t>
    <phoneticPr fontId="1" type="noConversion"/>
  </si>
  <si>
    <t>此次下达</t>
    <phoneticPr fontId="1" type="noConversion"/>
  </si>
  <si>
    <t>包头市</t>
  </si>
  <si>
    <t>合计</t>
    <phoneticPr fontId="1" type="noConversion"/>
  </si>
  <si>
    <t>市本级小计</t>
    <phoneticPr fontId="1" type="noConversion"/>
  </si>
  <si>
    <t>包头市第一中学</t>
  </si>
  <si>
    <t>包头市第九中学</t>
  </si>
  <si>
    <t>包头市第九中学外国语学校</t>
  </si>
  <si>
    <t>包头市回民中学</t>
  </si>
  <si>
    <t>包头市蒙古族中学（汉授）</t>
  </si>
  <si>
    <t>包头市蒙古族中学（双语）</t>
  </si>
  <si>
    <t>包头市体育运动学校</t>
  </si>
  <si>
    <t>包头艺术职业学校</t>
  </si>
  <si>
    <t>旗县区小计</t>
    <phoneticPr fontId="1" type="noConversion"/>
  </si>
  <si>
    <t>备注：国家助学金资金直接拨付至包头市学生资助管理中心，由其统一发放，旗县区不记指标</t>
    <phoneticPr fontId="3" type="noConversion"/>
  </si>
  <si>
    <t>旗县区  配套</t>
    <phoneticPr fontId="1" type="noConversion"/>
  </si>
  <si>
    <t>盟市</t>
  </si>
  <si>
    <t>包头艺术职业学校（艺术高中）</t>
  </si>
  <si>
    <t>备注：国家助学金资金直接拨付至包头市学生资助管理中心，由其统一发放，旗县区不记指标。</t>
  </si>
  <si>
    <t>单位/地区</t>
    <phoneticPr fontId="1" type="noConversion"/>
  </si>
  <si>
    <t>此次下达（万元）</t>
    <phoneticPr fontId="1" type="noConversion"/>
  </si>
  <si>
    <t>此次下达国家助学金（万元）</t>
    <phoneticPr fontId="1" type="noConversion"/>
  </si>
  <si>
    <t>此次下达免学费、免费教科书资金（万元）</t>
    <phoneticPr fontId="1" type="noConversion"/>
  </si>
  <si>
    <t>双语授课寄宿生生活费（万元）</t>
    <phoneticPr fontId="1" type="noConversion"/>
  </si>
  <si>
    <t>合计</t>
    <phoneticPr fontId="1" type="noConversion"/>
  </si>
  <si>
    <t>小计</t>
    <phoneticPr fontId="1" type="noConversion"/>
  </si>
  <si>
    <t>中央</t>
    <phoneticPr fontId="1" type="noConversion"/>
  </si>
  <si>
    <t>自治区</t>
    <phoneticPr fontId="1" type="noConversion"/>
  </si>
  <si>
    <t>盟市</t>
    <phoneticPr fontId="1" type="noConversion"/>
  </si>
  <si>
    <t>盟市    （提标）</t>
    <phoneticPr fontId="1" type="noConversion"/>
  </si>
  <si>
    <t>市本级小计</t>
    <phoneticPr fontId="1" type="noConversion"/>
  </si>
  <si>
    <t>旗县区小计</t>
    <phoneticPr fontId="1" type="noConversion"/>
  </si>
  <si>
    <t>包头市2021年第二批普通高中学生资助资金预算表</t>
    <phoneticPr fontId="1" type="noConversion"/>
  </si>
  <si>
    <t>包头市2021年第一批普通高中学生资助资金预算表</t>
    <phoneticPr fontId="1" type="noConversion"/>
  </si>
  <si>
    <t>单位：万元</t>
    <phoneticPr fontId="1" type="noConversion"/>
  </si>
  <si>
    <t>学校名称</t>
  </si>
  <si>
    <t>合计</t>
    <phoneticPr fontId="1" type="noConversion"/>
  </si>
  <si>
    <t>此次下达金额（万元）</t>
  </si>
  <si>
    <t>中央</t>
    <phoneticPr fontId="1" type="noConversion"/>
  </si>
  <si>
    <t>自治区</t>
    <phoneticPr fontId="1" type="noConversion"/>
  </si>
  <si>
    <t>小计</t>
    <phoneticPr fontId="1" type="noConversion"/>
  </si>
  <si>
    <t>其中：
国家助学金</t>
    <phoneticPr fontId="1" type="noConversion"/>
  </si>
  <si>
    <t>其中：书费</t>
    <phoneticPr fontId="1" type="noConversion"/>
  </si>
  <si>
    <t>包头轻工职业技术学院（校本部）</t>
  </si>
  <si>
    <t>包头机械工业职业学校</t>
  </si>
  <si>
    <t>包头服务管理职业学校</t>
  </si>
  <si>
    <t>包头机电工业职业学校</t>
  </si>
  <si>
    <t>包头财经信息职业学校</t>
  </si>
  <si>
    <t>包头铁道职业技术学院</t>
  </si>
  <si>
    <t>包头市卫生学生</t>
  </si>
  <si>
    <t>包头市体育运动职业学校</t>
  </si>
  <si>
    <t>包头钢铁职业技术学院</t>
  </si>
  <si>
    <t>内蒙古中等职业技术学校</t>
  </si>
  <si>
    <t>包头市耶利亚职业技术学校</t>
  </si>
  <si>
    <t>内蒙古铁路职业技术学校</t>
  </si>
  <si>
    <t>内蒙古博奥职业技术学校</t>
  </si>
  <si>
    <t>包钢职工医院卫生学校</t>
  </si>
  <si>
    <t>包头机械工业技工学校</t>
  </si>
  <si>
    <t>内蒙古冶金高级技工学校</t>
  </si>
  <si>
    <t>内蒙古第一电力公司高级技工学校</t>
  </si>
  <si>
    <t>内蒙古北方重工集团高级技工学校</t>
  </si>
  <si>
    <t>包头市轻工高级技工学校</t>
  </si>
  <si>
    <t>包头市华大技工学校</t>
  </si>
  <si>
    <t>土右旗职业技术教育中心</t>
  </si>
  <si>
    <t>固阳县职业教育中心</t>
  </si>
  <si>
    <t>学校名称</t>
    <phoneticPr fontId="3" type="noConversion"/>
  </si>
  <si>
    <t>全年应下达资金（万元）</t>
    <phoneticPr fontId="3" type="noConversion"/>
  </si>
  <si>
    <t>提前下达资金（万元）</t>
    <phoneticPr fontId="3" type="noConversion"/>
  </si>
  <si>
    <t>本次实际下达（万元）</t>
  </si>
  <si>
    <t>合计</t>
    <phoneticPr fontId="3" type="noConversion"/>
  </si>
  <si>
    <t>中央</t>
    <phoneticPr fontId="3" type="noConversion"/>
  </si>
  <si>
    <t>自治区</t>
    <phoneticPr fontId="3" type="noConversion"/>
  </si>
  <si>
    <t>盟市</t>
    <phoneticPr fontId="3" type="noConversion"/>
  </si>
  <si>
    <t>助学金</t>
    <phoneticPr fontId="3" type="noConversion"/>
  </si>
  <si>
    <t>免学费</t>
    <phoneticPr fontId="3" type="noConversion"/>
  </si>
  <si>
    <t>免书费</t>
    <phoneticPr fontId="3" type="noConversion"/>
  </si>
  <si>
    <t>住宿费</t>
    <phoneticPr fontId="3" type="noConversion"/>
  </si>
  <si>
    <t>小计</t>
    <phoneticPr fontId="3" type="noConversion"/>
  </si>
  <si>
    <t>扣减（清退人员）</t>
    <phoneticPr fontId="3" type="noConversion"/>
  </si>
  <si>
    <t>包头财经职业技术学校</t>
    <phoneticPr fontId="3" type="noConversion"/>
  </si>
  <si>
    <t>包头机械工业职业学校</t>
    <phoneticPr fontId="3" type="noConversion"/>
  </si>
  <si>
    <t>包头机电职业技术学校</t>
    <phoneticPr fontId="3" type="noConversion"/>
  </si>
  <si>
    <t>包头服务管理职业学校</t>
    <phoneticPr fontId="3" type="noConversion"/>
  </si>
  <si>
    <t>包头艺术职业学校</t>
    <phoneticPr fontId="3" type="noConversion"/>
  </si>
  <si>
    <t>包头铁道职业技术学院</t>
    <phoneticPr fontId="3" type="noConversion"/>
  </si>
  <si>
    <t>包头轻工职业技术学院校本部</t>
    <phoneticPr fontId="3" type="noConversion"/>
  </si>
  <si>
    <t>包头轻工职业技术学院中专部</t>
    <phoneticPr fontId="3" type="noConversion"/>
  </si>
  <si>
    <t>包钢职工医院卫生学校</t>
    <phoneticPr fontId="3" type="noConversion"/>
  </si>
  <si>
    <t>包头市卫生学校</t>
    <phoneticPr fontId="3" type="noConversion"/>
  </si>
  <si>
    <t>包头钢铁职业技术学院</t>
    <phoneticPr fontId="3" type="noConversion"/>
  </si>
  <si>
    <t>包头体育运动学校</t>
    <phoneticPr fontId="3" type="noConversion"/>
  </si>
  <si>
    <t>内蒙古博奥职业技术学校</t>
    <phoneticPr fontId="3" type="noConversion"/>
  </si>
  <si>
    <t>内蒙古中等职业技术学校</t>
    <phoneticPr fontId="3" type="noConversion"/>
  </si>
  <si>
    <t>内蒙古铁路职业学校</t>
    <phoneticPr fontId="3" type="noConversion"/>
  </si>
  <si>
    <t>包头青年职业学校</t>
    <phoneticPr fontId="3" type="noConversion"/>
  </si>
  <si>
    <t>土右旗职业技术教育中心</t>
    <phoneticPr fontId="3" type="noConversion"/>
  </si>
  <si>
    <t>固阳县职业教育中心</t>
    <phoneticPr fontId="3" type="noConversion"/>
  </si>
  <si>
    <t>内蒙古冶金技师学院</t>
    <phoneticPr fontId="3" type="noConversion"/>
  </si>
  <si>
    <t>北重高级技工学校</t>
    <phoneticPr fontId="3" type="noConversion"/>
  </si>
  <si>
    <t>包头轻工高级技工学校</t>
    <phoneticPr fontId="3" type="noConversion"/>
  </si>
  <si>
    <t>包头机械工业技工学校</t>
    <phoneticPr fontId="3" type="noConversion"/>
  </si>
  <si>
    <t>电力技校</t>
    <phoneticPr fontId="3" type="noConversion"/>
  </si>
  <si>
    <t xml:space="preserve"> </t>
    <phoneticPr fontId="3" type="noConversion"/>
  </si>
  <si>
    <t>包头市下达2021年第一批中等职业学校、技工学校学生补助经费预算表</t>
    <phoneticPr fontId="1" type="noConversion"/>
  </si>
  <si>
    <t>包头市下达2021年第二批中等职业学校、技工学校学生补助经费预算表</t>
    <phoneticPr fontId="3" type="noConversion"/>
  </si>
  <si>
    <t>单位：万元</t>
    <phoneticPr fontId="1" type="noConversion"/>
  </si>
  <si>
    <t>行政区划</t>
  </si>
  <si>
    <t>总计</t>
  </si>
  <si>
    <t>包头师范学院</t>
  </si>
  <si>
    <t>包头医学院</t>
  </si>
  <si>
    <t>包头职业技术学院</t>
  </si>
  <si>
    <t>包头轻工职业技术学院</t>
  </si>
  <si>
    <t>单位：万元</t>
    <phoneticPr fontId="1" type="noConversion"/>
  </si>
  <si>
    <t>备注</t>
    <phoneticPr fontId="1" type="noConversion"/>
  </si>
  <si>
    <t>总计</t>
    <phoneticPr fontId="1" type="noConversion"/>
  </si>
  <si>
    <t>包头市下达2021年第一批普通高校学生资助补助经费预算表</t>
    <phoneticPr fontId="1" type="noConversion"/>
  </si>
  <si>
    <t>行政
区划
代码</t>
    <phoneticPr fontId="3" type="noConversion"/>
  </si>
  <si>
    <t>全年下达资金合计（万元）</t>
    <phoneticPr fontId="3" type="noConversion"/>
  </si>
  <si>
    <t>提前下达资金</t>
    <phoneticPr fontId="3" type="noConversion"/>
  </si>
  <si>
    <t>本次下达资金合计（万元）</t>
    <phoneticPr fontId="3" type="noConversion"/>
  </si>
  <si>
    <t>本专科</t>
    <phoneticPr fontId="3" type="noConversion"/>
  </si>
  <si>
    <t>研究生</t>
    <phoneticPr fontId="3" type="noConversion"/>
  </si>
  <si>
    <t>应征入伍服兵役</t>
    <phoneticPr fontId="3" type="noConversion"/>
  </si>
  <si>
    <t>退役士兵学费资助</t>
    <phoneticPr fontId="3" type="noConversion"/>
  </si>
  <si>
    <t>直招士官</t>
  </si>
  <si>
    <t>助学
贷款
奖补
资金
（万元）</t>
    <phoneticPr fontId="3" type="noConversion"/>
  </si>
  <si>
    <t>中央和自治区资金</t>
  </si>
  <si>
    <t>盟市
分担</t>
    <phoneticPr fontId="3" type="noConversion"/>
  </si>
  <si>
    <t>国家奖学金</t>
    <phoneticPr fontId="3" type="noConversion"/>
  </si>
  <si>
    <t>国家励志奖学金</t>
  </si>
  <si>
    <t>自治区奖学金</t>
    <phoneticPr fontId="3" type="noConversion"/>
  </si>
  <si>
    <t>自治区励志奖学金</t>
    <phoneticPr fontId="3" type="noConversion"/>
  </si>
  <si>
    <t>国家助学金</t>
  </si>
  <si>
    <t>自治区学业奖学金</t>
  </si>
  <si>
    <t>国家助学金</t>
    <phoneticPr fontId="3" type="noConversion"/>
  </si>
  <si>
    <t>计</t>
  </si>
  <si>
    <t>分配
名额（人）</t>
    <phoneticPr fontId="3" type="noConversion"/>
  </si>
  <si>
    <t>全年
下达
资金</t>
    <phoneticPr fontId="3" type="noConversion"/>
  </si>
  <si>
    <t>分配名额（人）</t>
    <phoneticPr fontId="3" type="noConversion"/>
  </si>
  <si>
    <t>2021年分配名额</t>
  </si>
  <si>
    <t>全年
下达
资金</t>
    <phoneticPr fontId="3" type="noConversion"/>
  </si>
  <si>
    <t>2021年
分配
名额</t>
    <phoneticPr fontId="3" type="noConversion"/>
  </si>
  <si>
    <t>春享受学生数</t>
    <phoneticPr fontId="3" type="noConversion"/>
  </si>
  <si>
    <t>秋享受学生数</t>
    <phoneticPr fontId="3" type="noConversion"/>
  </si>
  <si>
    <t>全年下达资金（万元）</t>
    <phoneticPr fontId="3" type="noConversion"/>
  </si>
  <si>
    <t>全年下达
中央资金
（万元）</t>
    <phoneticPr fontId="3" type="noConversion"/>
  </si>
  <si>
    <t>分配名额
（人）</t>
    <phoneticPr fontId="3" type="noConversion"/>
  </si>
  <si>
    <t>全年应下达
自治区资金
（万元）</t>
    <phoneticPr fontId="3" type="noConversion"/>
  </si>
  <si>
    <t>享受学生数
（人）</t>
    <phoneticPr fontId="3" type="noConversion"/>
  </si>
  <si>
    <t>全年应下达资金
（万元）</t>
    <phoneticPr fontId="3" type="noConversion"/>
  </si>
  <si>
    <t>上年
人数（人）</t>
    <phoneticPr fontId="3" type="noConversion"/>
  </si>
  <si>
    <t>全年
应下
金额
（万元）</t>
    <phoneticPr fontId="3" type="noConversion"/>
  </si>
  <si>
    <t>上年
人数
（人）</t>
    <phoneticPr fontId="3" type="noConversion"/>
  </si>
  <si>
    <t>全年
应下金额
（万元）</t>
    <phoneticPr fontId="3" type="noConversion"/>
  </si>
  <si>
    <t>本科</t>
    <phoneticPr fontId="3" type="noConversion"/>
  </si>
  <si>
    <t>专科</t>
    <phoneticPr fontId="3" type="noConversion"/>
  </si>
  <si>
    <t>本科</t>
  </si>
  <si>
    <t>专科</t>
  </si>
  <si>
    <t>硕士</t>
  </si>
  <si>
    <t>博士</t>
  </si>
  <si>
    <t>150200</t>
    <phoneticPr fontId="3" type="noConversion"/>
  </si>
  <si>
    <t>包头市下达2021年第二批普通高校学生资助补助经费预算表</t>
    <phoneticPr fontId="3" type="noConversion"/>
  </si>
  <si>
    <t>本次应下达资金合计</t>
    <phoneticPr fontId="3" type="noConversion"/>
  </si>
  <si>
    <t>服兵役资金小计</t>
    <phoneticPr fontId="3" type="noConversion"/>
  </si>
  <si>
    <t>其中：退役士兵学费减免</t>
    <phoneticPr fontId="3" type="noConversion"/>
  </si>
  <si>
    <t>其中：退役士兵国家助学金</t>
    <phoneticPr fontId="3" type="noConversion"/>
  </si>
  <si>
    <t>其中：
  应征
入伍</t>
    <phoneticPr fontId="3" type="noConversion"/>
  </si>
  <si>
    <t>其中：
  直招
士官</t>
    <phoneticPr fontId="3" type="noConversion"/>
  </si>
  <si>
    <t>奖补
资金</t>
    <phoneticPr fontId="3" type="noConversion"/>
  </si>
  <si>
    <t>2019年</t>
    <phoneticPr fontId="3" type="noConversion"/>
  </si>
  <si>
    <t>2020年</t>
    <phoneticPr fontId="3" type="noConversion"/>
  </si>
  <si>
    <t>2021年</t>
    <phoneticPr fontId="3" type="noConversion"/>
  </si>
  <si>
    <t>资金</t>
    <phoneticPr fontId="3" type="noConversion"/>
  </si>
  <si>
    <t>人数</t>
    <phoneticPr fontId="3" type="noConversion"/>
  </si>
  <si>
    <t>上年
人数</t>
    <phoneticPr fontId="3" type="noConversion"/>
  </si>
  <si>
    <t>小计</t>
    <phoneticPr fontId="3" type="noConversion"/>
  </si>
  <si>
    <t>中央</t>
    <phoneticPr fontId="3" type="noConversion"/>
  </si>
  <si>
    <t>自治区</t>
    <phoneticPr fontId="3" type="noConversion"/>
  </si>
  <si>
    <t>盟市</t>
    <phoneticPr fontId="3" type="noConversion"/>
  </si>
  <si>
    <t>计</t>
    <phoneticPr fontId="3" type="noConversion"/>
  </si>
  <si>
    <t>2020年
春季人数</t>
    <phoneticPr fontId="3" type="noConversion"/>
  </si>
  <si>
    <t>2020年
秋季人数</t>
    <phoneticPr fontId="3" type="noConversion"/>
  </si>
  <si>
    <t>乌海市</t>
  </si>
  <si>
    <t>乌海职业技术学院</t>
  </si>
  <si>
    <t>赤峰市</t>
  </si>
  <si>
    <t>赤峰学院</t>
  </si>
  <si>
    <t>内蒙古交通职业技术学院</t>
  </si>
  <si>
    <t>赤峰工业职业技术学院</t>
  </si>
  <si>
    <t>赤峰应用技术职业学院</t>
    <phoneticPr fontId="3" type="noConversion"/>
  </si>
  <si>
    <t>通辽市</t>
  </si>
  <si>
    <t>通辽职业学院</t>
  </si>
  <si>
    <t>科尔沁艺术职业学院</t>
  </si>
  <si>
    <t>鄂尔多斯市</t>
  </si>
  <si>
    <t>鄂尔多斯应用技术学院</t>
    <phoneticPr fontId="3" type="noConversion"/>
  </si>
  <si>
    <t>内蒙古民族幼儿师范高等专科学校</t>
  </si>
  <si>
    <t>鄂尔多斯职业学院</t>
  </si>
  <si>
    <t>鄂尔多斯生态环境职业学院</t>
  </si>
  <si>
    <t>呼伦贝尔市</t>
  </si>
  <si>
    <t>呼伦贝尔学院</t>
  </si>
  <si>
    <t>呼伦贝尔职业技术学院</t>
  </si>
  <si>
    <t>扎兰屯职业学院</t>
  </si>
  <si>
    <t>兴安盟</t>
  </si>
  <si>
    <t>兴安职业技术学院</t>
  </si>
  <si>
    <t>锡林郭勒盟</t>
  </si>
  <si>
    <t>锡林郭勒职业学院</t>
  </si>
  <si>
    <t>乌兰察布市</t>
  </si>
  <si>
    <t>集宁师范学院</t>
  </si>
  <si>
    <t>乌兰察布职业学院</t>
  </si>
  <si>
    <t>乌兰察布医学高等专科学校</t>
  </si>
  <si>
    <t>巴彦淖尔市</t>
  </si>
  <si>
    <t>河套学院</t>
  </si>
  <si>
    <t>内蒙古美术职业学院</t>
  </si>
  <si>
    <t>满洲里市</t>
  </si>
  <si>
    <t>内蒙古大学满洲里学院</t>
  </si>
  <si>
    <t>满洲里俄语职业学院</t>
  </si>
  <si>
    <t>阿拉善盟</t>
  </si>
  <si>
    <t>阿拉善职业技术学院</t>
  </si>
  <si>
    <t>包头市下达2021年第三批普通高校学生资助补助经费预算表</t>
    <phoneticPr fontId="3" type="noConversion"/>
  </si>
  <si>
    <t>提前下达2021年支持地方高校改革发展资金预算分配表</t>
  </si>
  <si>
    <t>序号</t>
  </si>
  <si>
    <t>单位名称</t>
  </si>
  <si>
    <t>生均奖补（75%）</t>
  </si>
  <si>
    <t>改革发展因素（25%）</t>
  </si>
  <si>
    <t>合计
(万元）</t>
    <phoneticPr fontId="1" type="noConversion"/>
  </si>
  <si>
    <t>当量学生数</t>
  </si>
  <si>
    <t>学科建设</t>
  </si>
  <si>
    <t>科研平台</t>
  </si>
  <si>
    <t>国家一流专业</t>
  </si>
  <si>
    <t>自治区一流专业</t>
  </si>
  <si>
    <t>医学类专业</t>
  </si>
  <si>
    <t>师范类专业</t>
  </si>
  <si>
    <t>卓越人才培养</t>
  </si>
  <si>
    <t>2021年第二批支持地方高校改革发展资金预算分配表</t>
    <phoneticPr fontId="42" type="noConversion"/>
  </si>
  <si>
    <t>单位：人、万元</t>
    <phoneticPr fontId="42" type="noConversion"/>
  </si>
  <si>
    <t>学校</t>
    <phoneticPr fontId="42" type="noConversion"/>
  </si>
  <si>
    <t>生均奖补资金</t>
    <phoneticPr fontId="42" type="noConversion"/>
  </si>
  <si>
    <t>改革发展资金</t>
    <phoneticPr fontId="42" type="noConversion"/>
  </si>
  <si>
    <t>合计</t>
    <phoneticPr fontId="42" type="noConversion"/>
  </si>
  <si>
    <t>当量学生数</t>
    <phoneticPr fontId="42" type="noConversion"/>
  </si>
  <si>
    <t>金额</t>
    <phoneticPr fontId="42" type="noConversion"/>
  </si>
  <si>
    <t>学科建设</t>
    <phoneticPr fontId="42" type="noConversion"/>
  </si>
  <si>
    <t>本科教育教学</t>
    <phoneticPr fontId="42" type="noConversion"/>
  </si>
  <si>
    <t>科研平台与   信息化建设</t>
    <phoneticPr fontId="42" type="noConversion"/>
  </si>
  <si>
    <t>思政建设</t>
    <phoneticPr fontId="42" type="noConversion"/>
  </si>
  <si>
    <t>小计</t>
    <phoneticPr fontId="42" type="noConversion"/>
  </si>
  <si>
    <r>
      <rPr>
        <b/>
        <sz val="11"/>
        <color theme="1"/>
        <rFont val="仿宋"/>
        <family val="3"/>
        <charset val="134"/>
      </rPr>
      <t>包头市</t>
    </r>
    <phoneticPr fontId="42" type="noConversion"/>
  </si>
  <si>
    <t>包头师范学院</t>
    <phoneticPr fontId="42" type="noConversion"/>
  </si>
  <si>
    <t>包头医学院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</si>
</sst>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_);[Red]\(0\)"/>
    <numFmt numFmtId="178" formatCode="#,##0_ "/>
    <numFmt numFmtId="179" formatCode="0.00_ "/>
    <numFmt numFmtId="180" formatCode="#,##0.00_ "/>
  </numFmts>
  <fonts count="4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方正小标宋简体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简体"/>
      <family val="4"/>
      <charset val="134"/>
    </font>
    <font>
      <sz val="20"/>
      <color theme="1"/>
      <name val="宋体"/>
      <family val="2"/>
      <scheme val="minor"/>
    </font>
    <font>
      <sz val="10"/>
      <name val="仿宋"/>
      <family val="3"/>
      <charset val="134"/>
    </font>
    <font>
      <sz val="10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0"/>
      <color theme="1"/>
      <name val="宋体"/>
      <family val="2"/>
      <scheme val="minor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b/>
      <sz val="10"/>
      <color theme="1"/>
      <name val="仿宋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仿宋"/>
      <family val="3"/>
      <charset val="134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仿宋"/>
      <family val="3"/>
      <charset val="134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宋体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1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35" fillId="0" borderId="0">
      <alignment vertical="center"/>
    </xf>
  </cellStyleXfs>
  <cellXfs count="1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178" fontId="21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178" fontId="25" fillId="0" borderId="2" xfId="0" applyNumberFormat="1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179" fontId="20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180" fontId="23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38" fillId="0" borderId="2" xfId="1" applyFont="1" applyFill="1" applyBorder="1" applyAlignment="1">
      <alignment vertical="center" wrapText="1"/>
    </xf>
    <xf numFmtId="49" fontId="38" fillId="0" borderId="2" xfId="0" applyNumberFormat="1" applyFont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33" fillId="0" borderId="2" xfId="0" applyFont="1" applyFill="1" applyBorder="1" applyAlignment="1">
      <alignment vertical="center" wrapText="1"/>
    </xf>
    <xf numFmtId="0" fontId="33" fillId="0" borderId="2" xfId="0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4" fillId="0" borderId="2" xfId="3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78" fontId="1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</cellXfs>
  <cellStyles count="4">
    <cellStyle name="常规" xfId="0" builtinId="0"/>
    <cellStyle name="常规 14" xfId="1"/>
    <cellStyle name="常规 19 10" xfId="3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tabSelected="1" workbookViewId="0">
      <selection sqref="A1:N1"/>
    </sheetView>
  </sheetViews>
  <sheetFormatPr defaultColWidth="9" defaultRowHeight="33.75" customHeight="1"/>
  <cols>
    <col min="1" max="1" width="20.625" style="1" customWidth="1"/>
    <col min="2" max="14" width="8.625" style="1" customWidth="1"/>
    <col min="15" max="256" width="9" style="1"/>
    <col min="257" max="257" width="24" style="1" customWidth="1"/>
    <col min="258" max="270" width="10" style="1" customWidth="1"/>
    <col min="271" max="512" width="9" style="1"/>
    <col min="513" max="513" width="24" style="1" customWidth="1"/>
    <col min="514" max="526" width="10" style="1" customWidth="1"/>
    <col min="527" max="768" width="9" style="1"/>
    <col min="769" max="769" width="24" style="1" customWidth="1"/>
    <col min="770" max="782" width="10" style="1" customWidth="1"/>
    <col min="783" max="1024" width="9" style="1"/>
    <col min="1025" max="1025" width="24" style="1" customWidth="1"/>
    <col min="1026" max="1038" width="10" style="1" customWidth="1"/>
    <col min="1039" max="1280" width="9" style="1"/>
    <col min="1281" max="1281" width="24" style="1" customWidth="1"/>
    <col min="1282" max="1294" width="10" style="1" customWidth="1"/>
    <col min="1295" max="1536" width="9" style="1"/>
    <col min="1537" max="1537" width="24" style="1" customWidth="1"/>
    <col min="1538" max="1550" width="10" style="1" customWidth="1"/>
    <col min="1551" max="1792" width="9" style="1"/>
    <col min="1793" max="1793" width="24" style="1" customWidth="1"/>
    <col min="1794" max="1806" width="10" style="1" customWidth="1"/>
    <col min="1807" max="2048" width="9" style="1"/>
    <col min="2049" max="2049" width="24" style="1" customWidth="1"/>
    <col min="2050" max="2062" width="10" style="1" customWidth="1"/>
    <col min="2063" max="2304" width="9" style="1"/>
    <col min="2305" max="2305" width="24" style="1" customWidth="1"/>
    <col min="2306" max="2318" width="10" style="1" customWidth="1"/>
    <col min="2319" max="2560" width="9" style="1"/>
    <col min="2561" max="2561" width="24" style="1" customWidth="1"/>
    <col min="2562" max="2574" width="10" style="1" customWidth="1"/>
    <col min="2575" max="2816" width="9" style="1"/>
    <col min="2817" max="2817" width="24" style="1" customWidth="1"/>
    <col min="2818" max="2830" width="10" style="1" customWidth="1"/>
    <col min="2831" max="3072" width="9" style="1"/>
    <col min="3073" max="3073" width="24" style="1" customWidth="1"/>
    <col min="3074" max="3086" width="10" style="1" customWidth="1"/>
    <col min="3087" max="3328" width="9" style="1"/>
    <col min="3329" max="3329" width="24" style="1" customWidth="1"/>
    <col min="3330" max="3342" width="10" style="1" customWidth="1"/>
    <col min="3343" max="3584" width="9" style="1"/>
    <col min="3585" max="3585" width="24" style="1" customWidth="1"/>
    <col min="3586" max="3598" width="10" style="1" customWidth="1"/>
    <col min="3599" max="3840" width="9" style="1"/>
    <col min="3841" max="3841" width="24" style="1" customWidth="1"/>
    <col min="3842" max="3854" width="10" style="1" customWidth="1"/>
    <col min="3855" max="4096" width="9" style="1"/>
    <col min="4097" max="4097" width="24" style="1" customWidth="1"/>
    <col min="4098" max="4110" width="10" style="1" customWidth="1"/>
    <col min="4111" max="4352" width="9" style="1"/>
    <col min="4353" max="4353" width="24" style="1" customWidth="1"/>
    <col min="4354" max="4366" width="10" style="1" customWidth="1"/>
    <col min="4367" max="4608" width="9" style="1"/>
    <col min="4609" max="4609" width="24" style="1" customWidth="1"/>
    <col min="4610" max="4622" width="10" style="1" customWidth="1"/>
    <col min="4623" max="4864" width="9" style="1"/>
    <col min="4865" max="4865" width="24" style="1" customWidth="1"/>
    <col min="4866" max="4878" width="10" style="1" customWidth="1"/>
    <col min="4879" max="5120" width="9" style="1"/>
    <col min="5121" max="5121" width="24" style="1" customWidth="1"/>
    <col min="5122" max="5134" width="10" style="1" customWidth="1"/>
    <col min="5135" max="5376" width="9" style="1"/>
    <col min="5377" max="5377" width="24" style="1" customWidth="1"/>
    <col min="5378" max="5390" width="10" style="1" customWidth="1"/>
    <col min="5391" max="5632" width="9" style="1"/>
    <col min="5633" max="5633" width="24" style="1" customWidth="1"/>
    <col min="5634" max="5646" width="10" style="1" customWidth="1"/>
    <col min="5647" max="5888" width="9" style="1"/>
    <col min="5889" max="5889" width="24" style="1" customWidth="1"/>
    <col min="5890" max="5902" width="10" style="1" customWidth="1"/>
    <col min="5903" max="6144" width="9" style="1"/>
    <col min="6145" max="6145" width="24" style="1" customWidth="1"/>
    <col min="6146" max="6158" width="10" style="1" customWidth="1"/>
    <col min="6159" max="6400" width="9" style="1"/>
    <col min="6401" max="6401" width="24" style="1" customWidth="1"/>
    <col min="6402" max="6414" width="10" style="1" customWidth="1"/>
    <col min="6415" max="6656" width="9" style="1"/>
    <col min="6657" max="6657" width="24" style="1" customWidth="1"/>
    <col min="6658" max="6670" width="10" style="1" customWidth="1"/>
    <col min="6671" max="6912" width="9" style="1"/>
    <col min="6913" max="6913" width="24" style="1" customWidth="1"/>
    <col min="6914" max="6926" width="10" style="1" customWidth="1"/>
    <col min="6927" max="7168" width="9" style="1"/>
    <col min="7169" max="7169" width="24" style="1" customWidth="1"/>
    <col min="7170" max="7182" width="10" style="1" customWidth="1"/>
    <col min="7183" max="7424" width="9" style="1"/>
    <col min="7425" max="7425" width="24" style="1" customWidth="1"/>
    <col min="7426" max="7438" width="10" style="1" customWidth="1"/>
    <col min="7439" max="7680" width="9" style="1"/>
    <col min="7681" max="7681" width="24" style="1" customWidth="1"/>
    <col min="7682" max="7694" width="10" style="1" customWidth="1"/>
    <col min="7695" max="7936" width="9" style="1"/>
    <col min="7937" max="7937" width="24" style="1" customWidth="1"/>
    <col min="7938" max="7950" width="10" style="1" customWidth="1"/>
    <col min="7951" max="8192" width="9" style="1"/>
    <col min="8193" max="8193" width="24" style="1" customWidth="1"/>
    <col min="8194" max="8206" width="10" style="1" customWidth="1"/>
    <col min="8207" max="8448" width="9" style="1"/>
    <col min="8449" max="8449" width="24" style="1" customWidth="1"/>
    <col min="8450" max="8462" width="10" style="1" customWidth="1"/>
    <col min="8463" max="8704" width="9" style="1"/>
    <col min="8705" max="8705" width="24" style="1" customWidth="1"/>
    <col min="8706" max="8718" width="10" style="1" customWidth="1"/>
    <col min="8719" max="8960" width="9" style="1"/>
    <col min="8961" max="8961" width="24" style="1" customWidth="1"/>
    <col min="8962" max="8974" width="10" style="1" customWidth="1"/>
    <col min="8975" max="9216" width="9" style="1"/>
    <col min="9217" max="9217" width="24" style="1" customWidth="1"/>
    <col min="9218" max="9230" width="10" style="1" customWidth="1"/>
    <col min="9231" max="9472" width="9" style="1"/>
    <col min="9473" max="9473" width="24" style="1" customWidth="1"/>
    <col min="9474" max="9486" width="10" style="1" customWidth="1"/>
    <col min="9487" max="9728" width="9" style="1"/>
    <col min="9729" max="9729" width="24" style="1" customWidth="1"/>
    <col min="9730" max="9742" width="10" style="1" customWidth="1"/>
    <col min="9743" max="9984" width="9" style="1"/>
    <col min="9985" max="9985" width="24" style="1" customWidth="1"/>
    <col min="9986" max="9998" width="10" style="1" customWidth="1"/>
    <col min="9999" max="10240" width="9" style="1"/>
    <col min="10241" max="10241" width="24" style="1" customWidth="1"/>
    <col min="10242" max="10254" width="10" style="1" customWidth="1"/>
    <col min="10255" max="10496" width="9" style="1"/>
    <col min="10497" max="10497" width="24" style="1" customWidth="1"/>
    <col min="10498" max="10510" width="10" style="1" customWidth="1"/>
    <col min="10511" max="10752" width="9" style="1"/>
    <col min="10753" max="10753" width="24" style="1" customWidth="1"/>
    <col min="10754" max="10766" width="10" style="1" customWidth="1"/>
    <col min="10767" max="11008" width="9" style="1"/>
    <col min="11009" max="11009" width="24" style="1" customWidth="1"/>
    <col min="11010" max="11022" width="10" style="1" customWidth="1"/>
    <col min="11023" max="11264" width="9" style="1"/>
    <col min="11265" max="11265" width="24" style="1" customWidth="1"/>
    <col min="11266" max="11278" width="10" style="1" customWidth="1"/>
    <col min="11279" max="11520" width="9" style="1"/>
    <col min="11521" max="11521" width="24" style="1" customWidth="1"/>
    <col min="11522" max="11534" width="10" style="1" customWidth="1"/>
    <col min="11535" max="11776" width="9" style="1"/>
    <col min="11777" max="11777" width="24" style="1" customWidth="1"/>
    <col min="11778" max="11790" width="10" style="1" customWidth="1"/>
    <col min="11791" max="12032" width="9" style="1"/>
    <col min="12033" max="12033" width="24" style="1" customWidth="1"/>
    <col min="12034" max="12046" width="10" style="1" customWidth="1"/>
    <col min="12047" max="12288" width="9" style="1"/>
    <col min="12289" max="12289" width="24" style="1" customWidth="1"/>
    <col min="12290" max="12302" width="10" style="1" customWidth="1"/>
    <col min="12303" max="12544" width="9" style="1"/>
    <col min="12545" max="12545" width="24" style="1" customWidth="1"/>
    <col min="12546" max="12558" width="10" style="1" customWidth="1"/>
    <col min="12559" max="12800" width="9" style="1"/>
    <col min="12801" max="12801" width="24" style="1" customWidth="1"/>
    <col min="12802" max="12814" width="10" style="1" customWidth="1"/>
    <col min="12815" max="13056" width="9" style="1"/>
    <col min="13057" max="13057" width="24" style="1" customWidth="1"/>
    <col min="13058" max="13070" width="10" style="1" customWidth="1"/>
    <col min="13071" max="13312" width="9" style="1"/>
    <col min="13313" max="13313" width="24" style="1" customWidth="1"/>
    <col min="13314" max="13326" width="10" style="1" customWidth="1"/>
    <col min="13327" max="13568" width="9" style="1"/>
    <col min="13569" max="13569" width="24" style="1" customWidth="1"/>
    <col min="13570" max="13582" width="10" style="1" customWidth="1"/>
    <col min="13583" max="13824" width="9" style="1"/>
    <col min="13825" max="13825" width="24" style="1" customWidth="1"/>
    <col min="13826" max="13838" width="10" style="1" customWidth="1"/>
    <col min="13839" max="14080" width="9" style="1"/>
    <col min="14081" max="14081" width="24" style="1" customWidth="1"/>
    <col min="14082" max="14094" width="10" style="1" customWidth="1"/>
    <col min="14095" max="14336" width="9" style="1"/>
    <col min="14337" max="14337" width="24" style="1" customWidth="1"/>
    <col min="14338" max="14350" width="10" style="1" customWidth="1"/>
    <col min="14351" max="14592" width="9" style="1"/>
    <col min="14593" max="14593" width="24" style="1" customWidth="1"/>
    <col min="14594" max="14606" width="10" style="1" customWidth="1"/>
    <col min="14607" max="14848" width="9" style="1"/>
    <col min="14849" max="14849" width="24" style="1" customWidth="1"/>
    <col min="14850" max="14862" width="10" style="1" customWidth="1"/>
    <col min="14863" max="15104" width="9" style="1"/>
    <col min="15105" max="15105" width="24" style="1" customWidth="1"/>
    <col min="15106" max="15118" width="10" style="1" customWidth="1"/>
    <col min="15119" max="15360" width="9" style="1"/>
    <col min="15361" max="15361" width="24" style="1" customWidth="1"/>
    <col min="15362" max="15374" width="10" style="1" customWidth="1"/>
    <col min="15375" max="15616" width="9" style="1"/>
    <col min="15617" max="15617" width="24" style="1" customWidth="1"/>
    <col min="15618" max="15630" width="10" style="1" customWidth="1"/>
    <col min="15631" max="15872" width="9" style="1"/>
    <col min="15873" max="15873" width="24" style="1" customWidth="1"/>
    <col min="15874" max="15886" width="10" style="1" customWidth="1"/>
    <col min="15887" max="16128" width="9" style="1"/>
    <col min="16129" max="16129" width="24" style="1" customWidth="1"/>
    <col min="16130" max="16142" width="10" style="1" customWidth="1"/>
    <col min="16143" max="16384" width="9" style="1"/>
  </cols>
  <sheetData>
    <row r="1" spans="1:18" s="13" customFormat="1" ht="39.950000000000003" customHeight="1">
      <c r="A1" s="12" t="s">
        <v>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8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4" t="s">
        <v>0</v>
      </c>
      <c r="N2" s="14"/>
    </row>
    <row r="3" spans="1:18" ht="20.100000000000001" customHeight="1">
      <c r="A3" s="3" t="s">
        <v>1</v>
      </c>
      <c r="B3" s="4" t="s">
        <v>2</v>
      </c>
      <c r="C3" s="4"/>
      <c r="D3" s="4"/>
      <c r="E3" s="4" t="s">
        <v>3</v>
      </c>
      <c r="F3" s="4"/>
      <c r="G3" s="4"/>
      <c r="H3" s="4" t="s">
        <v>4</v>
      </c>
      <c r="I3" s="4"/>
      <c r="J3" s="4"/>
      <c r="K3" s="5" t="s">
        <v>5</v>
      </c>
      <c r="L3" s="5"/>
      <c r="M3" s="5"/>
      <c r="N3" s="5" t="s">
        <v>6</v>
      </c>
    </row>
    <row r="4" spans="1:18" ht="20.100000000000001" customHeight="1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9</v>
      </c>
      <c r="H4" s="7" t="s">
        <v>10</v>
      </c>
      <c r="I4" s="7" t="s">
        <v>11</v>
      </c>
      <c r="J4" s="7" t="s">
        <v>9</v>
      </c>
      <c r="K4" s="7" t="s">
        <v>10</v>
      </c>
      <c r="L4" s="7" t="s">
        <v>11</v>
      </c>
      <c r="M4" s="7" t="s">
        <v>9</v>
      </c>
      <c r="N4" s="5"/>
    </row>
    <row r="5" spans="1:18" ht="20.100000000000001" customHeight="1">
      <c r="A5" s="8" t="s">
        <v>28</v>
      </c>
      <c r="B5" s="42">
        <f>D5+C5</f>
        <v>22278.49</v>
      </c>
      <c r="C5" s="42">
        <f>F5+I5+L5+N5</f>
        <v>19206.490000000002</v>
      </c>
      <c r="D5" s="42">
        <f>G5+J5+M5</f>
        <v>3072</v>
      </c>
      <c r="E5" s="42">
        <f>F5+G5</f>
        <v>18610</v>
      </c>
      <c r="F5" s="42">
        <f>SUM(F6:F19)</f>
        <v>16433</v>
      </c>
      <c r="G5" s="42">
        <f>SUM(G6:G19)</f>
        <v>2177</v>
      </c>
      <c r="H5" s="42">
        <f>I5+J5</f>
        <v>2541</v>
      </c>
      <c r="I5" s="42">
        <f>SUM(I6:I19)</f>
        <v>2033</v>
      </c>
      <c r="J5" s="42">
        <f>SUM(J6:J19)</f>
        <v>508</v>
      </c>
      <c r="K5" s="42">
        <f>SUM(L5+M5)</f>
        <v>869</v>
      </c>
      <c r="L5" s="42">
        <f>SUM(L6:L19)</f>
        <v>482</v>
      </c>
      <c r="M5" s="42">
        <f>SUM(M6:M19)</f>
        <v>387</v>
      </c>
      <c r="N5" s="42">
        <f>SUM(N6:N19)</f>
        <v>258.49</v>
      </c>
    </row>
    <row r="6" spans="1:18" ht="20.100000000000001" customHeight="1">
      <c r="A6" s="8" t="s">
        <v>12</v>
      </c>
      <c r="B6" s="42">
        <f>SUM(C6:D6)</f>
        <v>95.5</v>
      </c>
      <c r="C6" s="43">
        <f t="shared" ref="C6:C17" si="0">F6+I6+L6+N6</f>
        <v>81</v>
      </c>
      <c r="D6" s="43">
        <f t="shared" ref="D6:D19" si="1">G6+J6+M6</f>
        <v>14.5</v>
      </c>
      <c r="E6" s="43">
        <f t="shared" ref="E6:E19" si="2">F6+G6</f>
        <v>77</v>
      </c>
      <c r="F6" s="42">
        <v>68</v>
      </c>
      <c r="G6" s="42">
        <v>9</v>
      </c>
      <c r="H6" s="43">
        <f t="shared" ref="H6:H19" si="3">SUM(I6:J6)</f>
        <v>12</v>
      </c>
      <c r="I6" s="42">
        <v>10</v>
      </c>
      <c r="J6" s="42">
        <v>2</v>
      </c>
      <c r="K6" s="42">
        <f t="shared" ref="K6:K19" si="4">SUM(L6+M6)</f>
        <v>6.5</v>
      </c>
      <c r="L6" s="43">
        <v>3</v>
      </c>
      <c r="M6" s="43">
        <v>3.5</v>
      </c>
      <c r="N6" s="42"/>
      <c r="R6" s="9"/>
    </row>
    <row r="7" spans="1:18" ht="20.100000000000001" customHeight="1">
      <c r="A7" s="8" t="s">
        <v>13</v>
      </c>
      <c r="B7" s="42">
        <f t="shared" ref="B7:B19" si="5">SUM(C7:D7)</f>
        <v>35.5</v>
      </c>
      <c r="C7" s="43">
        <f t="shared" si="0"/>
        <v>24</v>
      </c>
      <c r="D7" s="43">
        <f t="shared" si="1"/>
        <v>11.5</v>
      </c>
      <c r="E7" s="43">
        <f t="shared" si="2"/>
        <v>15</v>
      </c>
      <c r="F7" s="42">
        <v>13</v>
      </c>
      <c r="G7" s="42">
        <v>2</v>
      </c>
      <c r="H7" s="43">
        <f t="shared" si="3"/>
        <v>2</v>
      </c>
      <c r="I7" s="42">
        <v>2</v>
      </c>
      <c r="J7" s="42">
        <v>0</v>
      </c>
      <c r="K7" s="42">
        <f t="shared" si="4"/>
        <v>18.5</v>
      </c>
      <c r="L7" s="43">
        <v>9</v>
      </c>
      <c r="M7" s="43">
        <v>9.5</v>
      </c>
      <c r="N7" s="42"/>
    </row>
    <row r="8" spans="1:18" ht="20.100000000000001" customHeight="1">
      <c r="A8" s="8" t="s">
        <v>14</v>
      </c>
      <c r="B8" s="42">
        <f t="shared" si="5"/>
        <v>86</v>
      </c>
      <c r="C8" s="43">
        <f t="shared" si="0"/>
        <v>64</v>
      </c>
      <c r="D8" s="43">
        <f t="shared" si="1"/>
        <v>22</v>
      </c>
      <c r="E8" s="43">
        <f t="shared" si="2"/>
        <v>51</v>
      </c>
      <c r="F8" s="42">
        <v>45</v>
      </c>
      <c r="G8" s="42">
        <v>6</v>
      </c>
      <c r="H8" s="43">
        <f t="shared" si="3"/>
        <v>8</v>
      </c>
      <c r="I8" s="42">
        <v>6</v>
      </c>
      <c r="J8" s="42">
        <v>2</v>
      </c>
      <c r="K8" s="42">
        <f t="shared" si="4"/>
        <v>27</v>
      </c>
      <c r="L8" s="43">
        <v>13</v>
      </c>
      <c r="M8" s="43">
        <v>14</v>
      </c>
      <c r="N8" s="42"/>
    </row>
    <row r="9" spans="1:18" ht="20.100000000000001" customHeight="1">
      <c r="A9" s="8" t="s">
        <v>15</v>
      </c>
      <c r="B9" s="42">
        <f t="shared" si="5"/>
        <v>33</v>
      </c>
      <c r="C9" s="43">
        <f t="shared" si="0"/>
        <v>24</v>
      </c>
      <c r="D9" s="43">
        <f t="shared" si="1"/>
        <v>9</v>
      </c>
      <c r="E9" s="43">
        <f t="shared" si="2"/>
        <v>19</v>
      </c>
      <c r="F9" s="42">
        <v>17</v>
      </c>
      <c r="G9" s="42">
        <v>2</v>
      </c>
      <c r="H9" s="43">
        <f t="shared" si="3"/>
        <v>3</v>
      </c>
      <c r="I9" s="42">
        <v>2</v>
      </c>
      <c r="J9" s="42">
        <v>1</v>
      </c>
      <c r="K9" s="42">
        <f t="shared" si="4"/>
        <v>11</v>
      </c>
      <c r="L9" s="43">
        <v>5</v>
      </c>
      <c r="M9" s="43">
        <v>6</v>
      </c>
      <c r="N9" s="42"/>
    </row>
    <row r="10" spans="1:18" ht="20.100000000000001" customHeight="1">
      <c r="A10" s="8" t="s">
        <v>16</v>
      </c>
      <c r="B10" s="42">
        <f t="shared" si="5"/>
        <v>1463</v>
      </c>
      <c r="C10" s="43">
        <f t="shared" si="0"/>
        <v>1255</v>
      </c>
      <c r="D10" s="43">
        <f t="shared" si="1"/>
        <v>208</v>
      </c>
      <c r="E10" s="43">
        <f t="shared" si="2"/>
        <v>1189</v>
      </c>
      <c r="F10" s="42">
        <v>1050</v>
      </c>
      <c r="G10" s="42">
        <v>139</v>
      </c>
      <c r="H10" s="43">
        <f t="shared" si="3"/>
        <v>211</v>
      </c>
      <c r="I10" s="42">
        <v>169</v>
      </c>
      <c r="J10" s="42">
        <v>42</v>
      </c>
      <c r="K10" s="42">
        <f t="shared" si="4"/>
        <v>63</v>
      </c>
      <c r="L10" s="43">
        <v>36</v>
      </c>
      <c r="M10" s="43">
        <v>27</v>
      </c>
      <c r="N10" s="42"/>
    </row>
    <row r="11" spans="1:18" ht="20.100000000000001" customHeight="1">
      <c r="A11" s="10" t="s">
        <v>17</v>
      </c>
      <c r="B11" s="42">
        <f t="shared" si="5"/>
        <v>3250</v>
      </c>
      <c r="C11" s="43">
        <f t="shared" si="0"/>
        <v>2815</v>
      </c>
      <c r="D11" s="43">
        <f t="shared" si="1"/>
        <v>435</v>
      </c>
      <c r="E11" s="43">
        <f t="shared" si="2"/>
        <v>2942</v>
      </c>
      <c r="F11" s="42">
        <v>2598</v>
      </c>
      <c r="G11" s="42">
        <v>344</v>
      </c>
      <c r="H11" s="43">
        <f t="shared" si="3"/>
        <v>176</v>
      </c>
      <c r="I11" s="42">
        <v>141</v>
      </c>
      <c r="J11" s="42">
        <v>35</v>
      </c>
      <c r="K11" s="42">
        <f t="shared" si="4"/>
        <v>132</v>
      </c>
      <c r="L11" s="43">
        <v>76</v>
      </c>
      <c r="M11" s="43">
        <v>56</v>
      </c>
      <c r="N11" s="42"/>
    </row>
    <row r="12" spans="1:18" ht="20.100000000000001" customHeight="1">
      <c r="A12" s="7" t="s">
        <v>18</v>
      </c>
      <c r="B12" s="42">
        <f t="shared" si="5"/>
        <v>6381</v>
      </c>
      <c r="C12" s="43">
        <f t="shared" si="0"/>
        <v>5594</v>
      </c>
      <c r="D12" s="43">
        <f t="shared" si="1"/>
        <v>787</v>
      </c>
      <c r="E12" s="43">
        <f t="shared" si="2"/>
        <v>6125</v>
      </c>
      <c r="F12" s="42">
        <v>5410</v>
      </c>
      <c r="G12" s="42">
        <v>715</v>
      </c>
      <c r="H12" s="43">
        <f t="shared" si="3"/>
        <v>158</v>
      </c>
      <c r="I12" s="42">
        <v>126</v>
      </c>
      <c r="J12" s="42">
        <v>32</v>
      </c>
      <c r="K12" s="42">
        <f t="shared" si="4"/>
        <v>98</v>
      </c>
      <c r="L12" s="43">
        <v>58</v>
      </c>
      <c r="M12" s="43">
        <v>40</v>
      </c>
      <c r="N12" s="42"/>
    </row>
    <row r="13" spans="1:18" ht="20.100000000000001" customHeight="1">
      <c r="A13" s="7" t="s">
        <v>19</v>
      </c>
      <c r="B13" s="42">
        <f t="shared" si="5"/>
        <v>4067</v>
      </c>
      <c r="C13" s="43">
        <f t="shared" si="0"/>
        <v>3563</v>
      </c>
      <c r="D13" s="43">
        <f t="shared" si="1"/>
        <v>504</v>
      </c>
      <c r="E13" s="43">
        <f t="shared" si="2"/>
        <v>3775</v>
      </c>
      <c r="F13" s="42">
        <v>3335</v>
      </c>
      <c r="G13" s="42">
        <v>440</v>
      </c>
      <c r="H13" s="43">
        <f t="shared" si="3"/>
        <v>233</v>
      </c>
      <c r="I13" s="42">
        <v>186</v>
      </c>
      <c r="J13" s="42">
        <v>47</v>
      </c>
      <c r="K13" s="42">
        <f t="shared" si="4"/>
        <v>59</v>
      </c>
      <c r="L13" s="43">
        <v>42</v>
      </c>
      <c r="M13" s="43">
        <v>17</v>
      </c>
      <c r="N13" s="42"/>
    </row>
    <row r="14" spans="1:18" ht="20.100000000000001" customHeight="1">
      <c r="A14" s="7" t="s">
        <v>20</v>
      </c>
      <c r="B14" s="42">
        <f t="shared" si="5"/>
        <v>801</v>
      </c>
      <c r="C14" s="42">
        <f t="shared" si="0"/>
        <v>639</v>
      </c>
      <c r="D14" s="42">
        <f t="shared" si="1"/>
        <v>162</v>
      </c>
      <c r="E14" s="42">
        <f t="shared" si="2"/>
        <v>234</v>
      </c>
      <c r="F14" s="42">
        <v>206</v>
      </c>
      <c r="G14" s="42">
        <v>28</v>
      </c>
      <c r="H14" s="42">
        <f t="shared" si="3"/>
        <v>492</v>
      </c>
      <c r="I14" s="42">
        <v>394</v>
      </c>
      <c r="J14" s="42">
        <v>98</v>
      </c>
      <c r="K14" s="42">
        <f t="shared" si="4"/>
        <v>75</v>
      </c>
      <c r="L14" s="42">
        <v>39</v>
      </c>
      <c r="M14" s="42">
        <v>36</v>
      </c>
      <c r="N14" s="42"/>
    </row>
    <row r="15" spans="1:18" ht="20.100000000000001" customHeight="1">
      <c r="A15" s="7" t="s">
        <v>21</v>
      </c>
      <c r="B15" s="42">
        <f t="shared" si="5"/>
        <v>91</v>
      </c>
      <c r="C15" s="42">
        <f t="shared" si="0"/>
        <v>78</v>
      </c>
      <c r="D15" s="42">
        <f t="shared" si="1"/>
        <v>13</v>
      </c>
      <c r="E15" s="42">
        <f t="shared" si="2"/>
        <v>90</v>
      </c>
      <c r="F15" s="42">
        <v>77</v>
      </c>
      <c r="G15" s="42">
        <v>13</v>
      </c>
      <c r="H15" s="42">
        <f t="shared" si="3"/>
        <v>0</v>
      </c>
      <c r="I15" s="42"/>
      <c r="J15" s="42"/>
      <c r="K15" s="42">
        <f t="shared" si="4"/>
        <v>1</v>
      </c>
      <c r="L15" s="42">
        <v>1</v>
      </c>
      <c r="M15" s="42"/>
      <c r="N15" s="42"/>
    </row>
    <row r="16" spans="1:18" ht="20.100000000000001" customHeight="1">
      <c r="A16" s="7" t="s">
        <v>22</v>
      </c>
      <c r="B16" s="42">
        <f t="shared" si="5"/>
        <v>1853</v>
      </c>
      <c r="C16" s="42">
        <f t="shared" si="0"/>
        <v>1579</v>
      </c>
      <c r="D16" s="42">
        <f t="shared" si="1"/>
        <v>274</v>
      </c>
      <c r="E16" s="42">
        <f t="shared" si="2"/>
        <v>1500</v>
      </c>
      <c r="F16" s="42">
        <v>1325</v>
      </c>
      <c r="G16" s="42">
        <v>175</v>
      </c>
      <c r="H16" s="42">
        <f t="shared" si="3"/>
        <v>257</v>
      </c>
      <c r="I16" s="42">
        <v>206</v>
      </c>
      <c r="J16" s="42">
        <v>51</v>
      </c>
      <c r="K16" s="42">
        <f t="shared" si="4"/>
        <v>96</v>
      </c>
      <c r="L16" s="42">
        <v>48</v>
      </c>
      <c r="M16" s="42">
        <v>48</v>
      </c>
      <c r="N16" s="42"/>
    </row>
    <row r="17" spans="1:14" ht="20.100000000000001" customHeight="1">
      <c r="A17" s="7" t="s">
        <v>23</v>
      </c>
      <c r="B17" s="42">
        <f t="shared" si="5"/>
        <v>2151.3000000000002</v>
      </c>
      <c r="C17" s="42">
        <f t="shared" si="0"/>
        <v>1820.3</v>
      </c>
      <c r="D17" s="42">
        <f t="shared" si="1"/>
        <v>331</v>
      </c>
      <c r="E17" s="42">
        <f t="shared" si="2"/>
        <v>1584</v>
      </c>
      <c r="F17" s="42">
        <v>1400</v>
      </c>
      <c r="G17" s="42">
        <v>184</v>
      </c>
      <c r="H17" s="42">
        <f t="shared" si="3"/>
        <v>347</v>
      </c>
      <c r="I17" s="42">
        <v>278</v>
      </c>
      <c r="J17" s="42">
        <v>69</v>
      </c>
      <c r="K17" s="42">
        <f t="shared" si="4"/>
        <v>163</v>
      </c>
      <c r="L17" s="42">
        <v>85</v>
      </c>
      <c r="M17" s="42">
        <v>78</v>
      </c>
      <c r="N17" s="42">
        <v>57.3</v>
      </c>
    </row>
    <row r="18" spans="1:14" ht="20.100000000000001" customHeight="1">
      <c r="A18" s="7" t="s">
        <v>24</v>
      </c>
      <c r="B18" s="42">
        <f t="shared" si="5"/>
        <v>1266.19</v>
      </c>
      <c r="C18" s="42">
        <f>F18+I18+L18+N18</f>
        <v>1090.19</v>
      </c>
      <c r="D18" s="42">
        <f t="shared" si="1"/>
        <v>176</v>
      </c>
      <c r="E18" s="42">
        <f t="shared" si="2"/>
        <v>680</v>
      </c>
      <c r="F18" s="42">
        <v>599</v>
      </c>
      <c r="G18" s="42">
        <v>81</v>
      </c>
      <c r="H18" s="42">
        <f t="shared" si="3"/>
        <v>304</v>
      </c>
      <c r="I18" s="42">
        <v>243</v>
      </c>
      <c r="J18" s="42">
        <v>61</v>
      </c>
      <c r="K18" s="42">
        <f t="shared" si="4"/>
        <v>81</v>
      </c>
      <c r="L18" s="42">
        <v>47</v>
      </c>
      <c r="M18" s="42">
        <v>34</v>
      </c>
      <c r="N18" s="42">
        <v>201.19</v>
      </c>
    </row>
    <row r="19" spans="1:14" ht="20.100000000000001" customHeight="1">
      <c r="A19" s="7" t="s">
        <v>25</v>
      </c>
      <c r="B19" s="42">
        <f t="shared" si="5"/>
        <v>705</v>
      </c>
      <c r="C19" s="42">
        <f>F19+I19+L19+N19</f>
        <v>580</v>
      </c>
      <c r="D19" s="42">
        <f t="shared" si="1"/>
        <v>125</v>
      </c>
      <c r="E19" s="42">
        <f t="shared" si="2"/>
        <v>329</v>
      </c>
      <c r="F19" s="42">
        <v>290</v>
      </c>
      <c r="G19" s="42">
        <v>39</v>
      </c>
      <c r="H19" s="42">
        <f t="shared" si="3"/>
        <v>338</v>
      </c>
      <c r="I19" s="42">
        <v>270</v>
      </c>
      <c r="J19" s="42">
        <v>68</v>
      </c>
      <c r="K19" s="42">
        <f t="shared" si="4"/>
        <v>38</v>
      </c>
      <c r="L19" s="42">
        <v>20</v>
      </c>
      <c r="M19" s="42">
        <v>18</v>
      </c>
      <c r="N19" s="42"/>
    </row>
    <row r="20" spans="1:14" ht="13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3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3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</sheetData>
  <mergeCells count="8">
    <mergeCell ref="A1:N1"/>
    <mergeCell ref="M2:N2"/>
    <mergeCell ref="B3:D3"/>
    <mergeCell ref="E3:G3"/>
    <mergeCell ref="H3:J3"/>
    <mergeCell ref="K3:M3"/>
    <mergeCell ref="N3:N4"/>
    <mergeCell ref="A3:A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6"/>
  <sheetViews>
    <sheetView workbookViewId="0">
      <selection sqref="A1:M1"/>
    </sheetView>
  </sheetViews>
  <sheetFormatPr defaultColWidth="8.75" defaultRowHeight="13.5" customHeight="1"/>
  <cols>
    <col min="1" max="1" width="9.625" style="1" customWidth="1"/>
    <col min="2" max="2" width="15.625" style="1" customWidth="1"/>
    <col min="3" max="13" width="9.625" style="1" customWidth="1"/>
    <col min="14" max="16384" width="8.75" style="1"/>
  </cols>
  <sheetData>
    <row r="1" spans="1:13" s="13" customFormat="1" ht="39.950000000000003" customHeight="1">
      <c r="A1" s="15" t="s">
        <v>277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>
      <c r="A2" s="157" t="s">
        <v>278</v>
      </c>
      <c r="B2" s="157" t="s">
        <v>279</v>
      </c>
      <c r="C2" s="158" t="s">
        <v>280</v>
      </c>
      <c r="D2" s="158"/>
      <c r="E2" s="158" t="s">
        <v>281</v>
      </c>
      <c r="F2" s="158"/>
      <c r="G2" s="158"/>
      <c r="H2" s="158"/>
      <c r="I2" s="158"/>
      <c r="J2" s="158"/>
      <c r="K2" s="158"/>
      <c r="L2" s="158"/>
      <c r="M2" s="157" t="s">
        <v>282</v>
      </c>
    </row>
    <row r="3" spans="1:13" ht="30" customHeight="1">
      <c r="A3" s="159"/>
      <c r="B3" s="159"/>
      <c r="C3" s="160" t="s">
        <v>283</v>
      </c>
      <c r="D3" s="160" t="s">
        <v>32</v>
      </c>
      <c r="E3" s="160" t="s">
        <v>284</v>
      </c>
      <c r="F3" s="160" t="s">
        <v>285</v>
      </c>
      <c r="G3" s="162" t="s">
        <v>286</v>
      </c>
      <c r="H3" s="160" t="s">
        <v>287</v>
      </c>
      <c r="I3" s="160" t="s">
        <v>288</v>
      </c>
      <c r="J3" s="160" t="s">
        <v>289</v>
      </c>
      <c r="K3" s="162" t="s">
        <v>290</v>
      </c>
      <c r="L3" s="160" t="s">
        <v>35</v>
      </c>
      <c r="M3" s="159"/>
    </row>
    <row r="4" spans="1:13" ht="30" customHeight="1">
      <c r="A4" s="155"/>
      <c r="B4" s="155" t="s">
        <v>26</v>
      </c>
      <c r="C4" s="161">
        <f>SUM(C5:C6)</f>
        <v>25087</v>
      </c>
      <c r="D4" s="161">
        <f>SUM(D5:D6)</f>
        <v>3844</v>
      </c>
      <c r="E4" s="161"/>
      <c r="F4" s="161">
        <f>SUM(F5:F6)</f>
        <v>160</v>
      </c>
      <c r="G4" s="161"/>
      <c r="H4" s="161">
        <f t="shared" ref="H4:M4" si="0">SUM(H5:H6)</f>
        <v>240</v>
      </c>
      <c r="I4" s="161">
        <f t="shared" si="0"/>
        <v>450</v>
      </c>
      <c r="J4" s="161">
        <f t="shared" si="0"/>
        <v>340</v>
      </c>
      <c r="K4" s="161">
        <f t="shared" si="0"/>
        <v>0</v>
      </c>
      <c r="L4" s="161">
        <f t="shared" si="0"/>
        <v>1190</v>
      </c>
      <c r="M4" s="161">
        <f t="shared" si="0"/>
        <v>5034</v>
      </c>
    </row>
    <row r="5" spans="1:13" ht="30" customHeight="1">
      <c r="A5" s="155">
        <v>1</v>
      </c>
      <c r="B5" s="156" t="s">
        <v>167</v>
      </c>
      <c r="C5" s="161">
        <v>13749</v>
      </c>
      <c r="D5" s="161">
        <v>2107</v>
      </c>
      <c r="E5" s="161"/>
      <c r="F5" s="161">
        <v>30</v>
      </c>
      <c r="G5" s="161"/>
      <c r="H5" s="161">
        <v>120</v>
      </c>
      <c r="I5" s="161"/>
      <c r="J5" s="161">
        <v>340</v>
      </c>
      <c r="K5" s="161"/>
      <c r="L5" s="161">
        <v>490</v>
      </c>
      <c r="M5" s="161">
        <v>2597</v>
      </c>
    </row>
    <row r="6" spans="1:13" ht="30" customHeight="1">
      <c r="A6" s="155">
        <v>2</v>
      </c>
      <c r="B6" s="156" t="s">
        <v>168</v>
      </c>
      <c r="C6" s="161">
        <v>11338</v>
      </c>
      <c r="D6" s="161">
        <v>1737</v>
      </c>
      <c r="E6" s="161"/>
      <c r="F6" s="161">
        <v>130</v>
      </c>
      <c r="G6" s="161"/>
      <c r="H6" s="161">
        <v>120</v>
      </c>
      <c r="I6" s="161">
        <v>450</v>
      </c>
      <c r="J6" s="161"/>
      <c r="K6" s="161"/>
      <c r="L6" s="161">
        <v>700</v>
      </c>
      <c r="M6" s="161">
        <v>2437</v>
      </c>
    </row>
  </sheetData>
  <mergeCells count="6">
    <mergeCell ref="A1:M1"/>
    <mergeCell ref="A2:A3"/>
    <mergeCell ref="B2:B3"/>
    <mergeCell ref="C2:D2"/>
    <mergeCell ref="E2:L2"/>
    <mergeCell ref="M2:M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"/>
  <sheetViews>
    <sheetView workbookViewId="0">
      <selection sqref="A1:I1"/>
    </sheetView>
  </sheetViews>
  <sheetFormatPr defaultRowHeight="13.5"/>
  <cols>
    <col min="1" max="1" width="20.625" style="1" customWidth="1"/>
    <col min="2" max="9" width="13.625" style="1" customWidth="1"/>
    <col min="10" max="16384" width="9" style="1"/>
  </cols>
  <sheetData>
    <row r="1" spans="1:9" ht="39.950000000000003" customHeight="1">
      <c r="A1" s="15" t="s">
        <v>291</v>
      </c>
      <c r="B1" s="15"/>
      <c r="C1" s="15"/>
      <c r="D1" s="15"/>
      <c r="E1" s="15"/>
      <c r="F1" s="15"/>
      <c r="G1" s="15"/>
      <c r="H1" s="15"/>
      <c r="I1" s="15"/>
    </row>
    <row r="2" spans="1:9" ht="20.100000000000001" customHeight="1">
      <c r="H2" s="163" t="s">
        <v>292</v>
      </c>
      <c r="I2" s="164"/>
    </row>
    <row r="3" spans="1:9" ht="20.100000000000001" customHeight="1">
      <c r="A3" s="17" t="s">
        <v>293</v>
      </c>
      <c r="B3" s="17" t="s">
        <v>294</v>
      </c>
      <c r="C3" s="17"/>
      <c r="D3" s="18" t="s">
        <v>295</v>
      </c>
      <c r="E3" s="19"/>
      <c r="F3" s="19"/>
      <c r="G3" s="19"/>
      <c r="H3" s="20"/>
      <c r="I3" s="17" t="s">
        <v>296</v>
      </c>
    </row>
    <row r="4" spans="1:9" ht="20.100000000000001" customHeight="1">
      <c r="A4" s="17"/>
      <c r="B4" s="21" t="s">
        <v>297</v>
      </c>
      <c r="C4" s="21" t="s">
        <v>298</v>
      </c>
      <c r="D4" s="21" t="s">
        <v>299</v>
      </c>
      <c r="E4" s="21" t="s">
        <v>300</v>
      </c>
      <c r="F4" s="22" t="s">
        <v>301</v>
      </c>
      <c r="G4" s="21" t="s">
        <v>302</v>
      </c>
      <c r="H4" s="21" t="s">
        <v>303</v>
      </c>
      <c r="I4" s="17"/>
    </row>
    <row r="5" spans="1:9" ht="20.100000000000001" customHeight="1">
      <c r="A5" s="23" t="s">
        <v>304</v>
      </c>
      <c r="B5" s="165">
        <f>SUM(B6:B7)</f>
        <v>25087</v>
      </c>
      <c r="C5" s="165">
        <f>SUM(C6:C7)</f>
        <v>696</v>
      </c>
      <c r="D5" s="165">
        <f>SUM(D6:D7)</f>
        <v>150</v>
      </c>
      <c r="E5" s="165">
        <f t="shared" ref="E5:G5" si="0">SUM(E6:E7)</f>
        <v>100</v>
      </c>
      <c r="F5" s="165">
        <f t="shared" si="0"/>
        <v>100</v>
      </c>
      <c r="G5" s="165">
        <f t="shared" si="0"/>
        <v>80</v>
      </c>
      <c r="H5" s="165">
        <f>SUM(H6:H7)</f>
        <v>430</v>
      </c>
      <c r="I5" s="165">
        <f>SUM(C5+H5)</f>
        <v>1126</v>
      </c>
    </row>
    <row r="6" spans="1:9" ht="20.100000000000001" customHeight="1">
      <c r="A6" s="166" t="s">
        <v>305</v>
      </c>
      <c r="B6" s="167">
        <v>13749</v>
      </c>
      <c r="C6" s="167">
        <v>381</v>
      </c>
      <c r="D6" s="167"/>
      <c r="E6" s="167"/>
      <c r="F6" s="167">
        <v>100</v>
      </c>
      <c r="G6" s="167">
        <v>60</v>
      </c>
      <c r="H6" s="167">
        <f>SUM(D6:G6)</f>
        <v>160</v>
      </c>
      <c r="I6" s="167">
        <f>SUM(C6+H6)</f>
        <v>541</v>
      </c>
    </row>
    <row r="7" spans="1:9" ht="20.100000000000001" customHeight="1">
      <c r="A7" s="166" t="s">
        <v>306</v>
      </c>
      <c r="B7" s="167">
        <v>11338</v>
      </c>
      <c r="C7" s="167">
        <v>315</v>
      </c>
      <c r="D7" s="167">
        <v>150</v>
      </c>
      <c r="E7" s="167">
        <v>100</v>
      </c>
      <c r="F7" s="167"/>
      <c r="G7" s="167">
        <v>20</v>
      </c>
      <c r="H7" s="167">
        <f>SUM(D7:G7)</f>
        <v>270</v>
      </c>
      <c r="I7" s="167">
        <f>SUM(C7+H7)</f>
        <v>585</v>
      </c>
    </row>
  </sheetData>
  <mergeCells count="6">
    <mergeCell ref="A1:I1"/>
    <mergeCell ref="H2:I2"/>
    <mergeCell ref="A3:A4"/>
    <mergeCell ref="B3:C3"/>
    <mergeCell ref="D3:H3"/>
    <mergeCell ref="I3:I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9"/>
  <sheetViews>
    <sheetView workbookViewId="0">
      <selection sqref="A1:Q1"/>
    </sheetView>
  </sheetViews>
  <sheetFormatPr defaultRowHeight="13.5"/>
  <cols>
    <col min="1" max="1" width="22.625" style="1" customWidth="1"/>
    <col min="2" max="17" width="8.625" style="1" customWidth="1"/>
    <col min="18" max="16384" width="9" style="1"/>
  </cols>
  <sheetData>
    <row r="1" spans="1:17" ht="39.950000000000003" customHeight="1">
      <c r="A1" s="15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0.100000000000001" customHeight="1">
      <c r="N2" s="16" t="s">
        <v>29</v>
      </c>
      <c r="O2" s="16"/>
      <c r="P2" s="16"/>
      <c r="Q2" s="16"/>
    </row>
    <row r="3" spans="1:17" s="34" customFormat="1" ht="30" customHeight="1">
      <c r="A3" s="25" t="s">
        <v>30</v>
      </c>
      <c r="B3" s="26" t="s">
        <v>31</v>
      </c>
      <c r="C3" s="27"/>
      <c r="D3" s="27"/>
      <c r="E3" s="28"/>
      <c r="F3" s="29" t="s">
        <v>56</v>
      </c>
      <c r="G3" s="30"/>
      <c r="H3" s="31"/>
      <c r="I3" s="32" t="s">
        <v>39</v>
      </c>
      <c r="J3" s="32"/>
      <c r="K3" s="32"/>
      <c r="L3" s="29" t="s">
        <v>40</v>
      </c>
      <c r="M3" s="30"/>
      <c r="N3" s="30"/>
      <c r="O3" s="30"/>
      <c r="P3" s="31"/>
      <c r="Q3" s="33" t="s">
        <v>41</v>
      </c>
    </row>
    <row r="4" spans="1:17" s="34" customFormat="1" ht="30" customHeight="1">
      <c r="A4" s="25"/>
      <c r="B4" s="35" t="s">
        <v>31</v>
      </c>
      <c r="C4" s="35" t="s">
        <v>42</v>
      </c>
      <c r="D4" s="35" t="s">
        <v>43</v>
      </c>
      <c r="E4" s="35" t="s">
        <v>44</v>
      </c>
      <c r="F4" s="35" t="s">
        <v>45</v>
      </c>
      <c r="G4" s="35" t="s">
        <v>33</v>
      </c>
      <c r="H4" s="35" t="s">
        <v>34</v>
      </c>
      <c r="I4" s="35" t="s">
        <v>35</v>
      </c>
      <c r="J4" s="35" t="s">
        <v>33</v>
      </c>
      <c r="K4" s="35" t="s">
        <v>34</v>
      </c>
      <c r="L4" s="35" t="s">
        <v>35</v>
      </c>
      <c r="M4" s="35" t="s">
        <v>33</v>
      </c>
      <c r="N4" s="35" t="s">
        <v>34</v>
      </c>
      <c r="O4" s="35" t="s">
        <v>44</v>
      </c>
      <c r="P4" s="36" t="s">
        <v>46</v>
      </c>
      <c r="Q4" s="35" t="s">
        <v>42</v>
      </c>
    </row>
    <row r="5" spans="1:17" s="34" customFormat="1" ht="20.100000000000001" customHeight="1">
      <c r="A5" s="37" t="s">
        <v>31</v>
      </c>
      <c r="B5" s="24">
        <f>SUM(C5:E5)</f>
        <v>707.8</v>
      </c>
      <c r="C5" s="24">
        <f>G5+J5+M5+Q5</f>
        <v>151.30000000000001</v>
      </c>
      <c r="D5" s="24">
        <f>H5+K5+N5</f>
        <v>552</v>
      </c>
      <c r="E5" s="24">
        <f>SUM(E6:E19)</f>
        <v>4.5</v>
      </c>
      <c r="F5" s="24">
        <f>SUM(G5:H5)</f>
        <v>551</v>
      </c>
      <c r="G5" s="24">
        <f>SUM(G6:G19)</f>
        <v>132</v>
      </c>
      <c r="H5" s="24">
        <f>SUM(H6:H19)</f>
        <v>419</v>
      </c>
      <c r="I5" s="24">
        <f>SUM(J5:K5)</f>
        <v>-197</v>
      </c>
      <c r="J5" s="24">
        <f>SUM(J6:J19)</f>
        <v>-158</v>
      </c>
      <c r="K5" s="24">
        <f>SUM(K6:K19)</f>
        <v>-39</v>
      </c>
      <c r="L5" s="24">
        <f>SUM(M5:P5)</f>
        <v>296.5</v>
      </c>
      <c r="M5" s="24">
        <f>SUM(M6:M19)</f>
        <v>120</v>
      </c>
      <c r="N5" s="24">
        <f>SUM(N6:N19)</f>
        <v>172</v>
      </c>
      <c r="O5" s="24">
        <f>SUM(O6:O19)</f>
        <v>16</v>
      </c>
      <c r="P5" s="24">
        <f>SUM(P6:P19)</f>
        <v>-11.5</v>
      </c>
      <c r="Q5" s="24">
        <f>SUM(Q6:Q19)</f>
        <v>57.3</v>
      </c>
    </row>
    <row r="6" spans="1:17" s="34" customFormat="1" ht="20.100000000000001" customHeight="1">
      <c r="A6" s="39" t="s">
        <v>47</v>
      </c>
      <c r="B6" s="38">
        <f>SUM(C6:E6)</f>
        <v>36.5</v>
      </c>
      <c r="C6" s="38">
        <f>G6+J6+M6+Q6</f>
        <v>20</v>
      </c>
      <c r="D6" s="38">
        <f>H6+K6+N6</f>
        <v>12</v>
      </c>
      <c r="E6" s="38">
        <f>O6+P6</f>
        <v>4.5</v>
      </c>
      <c r="F6" s="38">
        <f t="shared" ref="F6:F18" si="0">SUM(G6:H6)</f>
        <v>7</v>
      </c>
      <c r="G6" s="38">
        <v>7</v>
      </c>
      <c r="H6" s="38">
        <v>0</v>
      </c>
      <c r="I6" s="38">
        <f t="shared" ref="I6:I18" si="1">SUM(J6:K6)</f>
        <v>9</v>
      </c>
      <c r="J6" s="38">
        <v>7</v>
      </c>
      <c r="K6" s="38">
        <v>2</v>
      </c>
      <c r="L6" s="38">
        <f>SUM(M6:P6)</f>
        <v>20.5</v>
      </c>
      <c r="M6" s="38">
        <v>6</v>
      </c>
      <c r="N6" s="38">
        <v>10</v>
      </c>
      <c r="O6" s="38">
        <v>4.5</v>
      </c>
      <c r="P6" s="38">
        <v>0</v>
      </c>
      <c r="Q6" s="38">
        <v>0</v>
      </c>
    </row>
    <row r="7" spans="1:17" s="34" customFormat="1" ht="20.100000000000001" customHeight="1">
      <c r="A7" s="39" t="s">
        <v>48</v>
      </c>
      <c r="B7" s="38">
        <f t="shared" ref="B7:B19" si="2">SUM(C7:E7)</f>
        <v>2</v>
      </c>
      <c r="C7" s="38">
        <f>G7+J7+M7+Q7</f>
        <v>2</v>
      </c>
      <c r="D7" s="38">
        <f>H7+K7+N7</f>
        <v>0</v>
      </c>
      <c r="E7" s="38">
        <f t="shared" ref="E7:E19" si="3">O7+P7</f>
        <v>0</v>
      </c>
      <c r="F7" s="38">
        <f t="shared" si="0"/>
        <v>0</v>
      </c>
      <c r="G7" s="38">
        <v>0</v>
      </c>
      <c r="H7" s="38">
        <v>0</v>
      </c>
      <c r="I7" s="38">
        <f t="shared" si="1"/>
        <v>2</v>
      </c>
      <c r="J7" s="38">
        <v>2</v>
      </c>
      <c r="K7" s="38">
        <v>0</v>
      </c>
      <c r="L7" s="38">
        <f t="shared" ref="L7:L19" si="4">SUM(M7:P7)</f>
        <v>0</v>
      </c>
      <c r="M7" s="38">
        <v>0</v>
      </c>
      <c r="N7" s="38">
        <v>0</v>
      </c>
      <c r="O7" s="38">
        <v>11.5</v>
      </c>
      <c r="P7" s="38">
        <v>-11.5</v>
      </c>
      <c r="Q7" s="38">
        <v>0</v>
      </c>
    </row>
    <row r="8" spans="1:17" s="34" customFormat="1" ht="20.100000000000001" customHeight="1">
      <c r="A8" s="39" t="s">
        <v>49</v>
      </c>
      <c r="B8" s="38">
        <f t="shared" si="2"/>
        <v>23</v>
      </c>
      <c r="C8" s="38">
        <f t="shared" ref="C8:C18" si="5">G8+J8+M8+Q8</f>
        <v>20</v>
      </c>
      <c r="D8" s="38">
        <f t="shared" ref="D8:D18" si="6">H8+K8+N8</f>
        <v>3</v>
      </c>
      <c r="E8" s="38">
        <f t="shared" si="3"/>
        <v>0</v>
      </c>
      <c r="F8" s="38">
        <f t="shared" si="0"/>
        <v>15</v>
      </c>
      <c r="G8" s="38">
        <v>14</v>
      </c>
      <c r="H8" s="38">
        <v>1</v>
      </c>
      <c r="I8" s="38">
        <f t="shared" si="1"/>
        <v>8</v>
      </c>
      <c r="J8" s="38">
        <v>6</v>
      </c>
      <c r="K8" s="38">
        <v>2</v>
      </c>
      <c r="L8" s="38">
        <f t="shared" si="4"/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</row>
    <row r="9" spans="1:17" s="34" customFormat="1" ht="20.100000000000001" customHeight="1">
      <c r="A9" s="39" t="s">
        <v>50</v>
      </c>
      <c r="B9" s="38">
        <f t="shared" si="2"/>
        <v>2</v>
      </c>
      <c r="C9" s="38">
        <f t="shared" si="5"/>
        <v>2</v>
      </c>
      <c r="D9" s="38">
        <f t="shared" si="6"/>
        <v>0</v>
      </c>
      <c r="E9" s="38">
        <f t="shared" si="3"/>
        <v>0</v>
      </c>
      <c r="F9" s="38">
        <f t="shared" si="0"/>
        <v>0</v>
      </c>
      <c r="G9" s="38">
        <v>0</v>
      </c>
      <c r="H9" s="38">
        <v>0</v>
      </c>
      <c r="I9" s="38">
        <f t="shared" si="1"/>
        <v>2</v>
      </c>
      <c r="J9" s="38">
        <v>2</v>
      </c>
      <c r="K9" s="38">
        <v>0</v>
      </c>
      <c r="L9" s="38">
        <f t="shared" si="4"/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</row>
    <row r="10" spans="1:17" s="34" customFormat="1" ht="20.100000000000001" customHeight="1">
      <c r="A10" s="40" t="s">
        <v>17</v>
      </c>
      <c r="B10" s="38">
        <f t="shared" si="2"/>
        <v>82</v>
      </c>
      <c r="C10" s="38">
        <f t="shared" si="5"/>
        <v>39</v>
      </c>
      <c r="D10" s="38">
        <f t="shared" si="6"/>
        <v>43</v>
      </c>
      <c r="E10" s="38">
        <f t="shared" si="3"/>
        <v>0</v>
      </c>
      <c r="F10" s="38">
        <f t="shared" si="0"/>
        <v>24</v>
      </c>
      <c r="G10" s="38">
        <v>0</v>
      </c>
      <c r="H10" s="38">
        <v>24</v>
      </c>
      <c r="I10" s="38">
        <f t="shared" si="1"/>
        <v>58</v>
      </c>
      <c r="J10" s="38">
        <v>46</v>
      </c>
      <c r="K10" s="38">
        <v>12</v>
      </c>
      <c r="L10" s="38">
        <f t="shared" si="4"/>
        <v>0</v>
      </c>
      <c r="M10" s="38">
        <v>-7</v>
      </c>
      <c r="N10" s="38">
        <v>7</v>
      </c>
      <c r="O10" s="38">
        <v>0</v>
      </c>
      <c r="P10" s="38">
        <v>0</v>
      </c>
      <c r="Q10" s="38">
        <v>0</v>
      </c>
    </row>
    <row r="11" spans="1:17" s="34" customFormat="1" ht="20.100000000000001" customHeight="1">
      <c r="A11" s="40" t="s">
        <v>51</v>
      </c>
      <c r="B11" s="38">
        <f t="shared" si="2"/>
        <v>74</v>
      </c>
      <c r="C11" s="38">
        <f t="shared" si="5"/>
        <v>13</v>
      </c>
      <c r="D11" s="38">
        <f t="shared" si="6"/>
        <v>61</v>
      </c>
      <c r="E11" s="38">
        <f t="shared" si="3"/>
        <v>0</v>
      </c>
      <c r="F11" s="38">
        <f t="shared" si="0"/>
        <v>70</v>
      </c>
      <c r="G11" s="38">
        <v>23</v>
      </c>
      <c r="H11" s="38">
        <v>47</v>
      </c>
      <c r="I11" s="38">
        <f t="shared" si="1"/>
        <v>-23</v>
      </c>
      <c r="J11" s="38">
        <v>-18</v>
      </c>
      <c r="K11" s="38">
        <v>-5</v>
      </c>
      <c r="L11" s="38">
        <f t="shared" si="4"/>
        <v>27</v>
      </c>
      <c r="M11" s="38">
        <v>8</v>
      </c>
      <c r="N11" s="38">
        <v>19</v>
      </c>
      <c r="O11" s="38">
        <v>0</v>
      </c>
      <c r="P11" s="38">
        <v>0</v>
      </c>
      <c r="Q11" s="38">
        <v>0</v>
      </c>
    </row>
    <row r="12" spans="1:17" s="34" customFormat="1" ht="20.100000000000001" customHeight="1">
      <c r="A12" s="40" t="s">
        <v>19</v>
      </c>
      <c r="B12" s="38">
        <f t="shared" si="2"/>
        <v>4</v>
      </c>
      <c r="C12" s="38">
        <f t="shared" si="5"/>
        <v>-36</v>
      </c>
      <c r="D12" s="38">
        <f t="shared" si="6"/>
        <v>40</v>
      </c>
      <c r="E12" s="38">
        <f t="shared" si="3"/>
        <v>0</v>
      </c>
      <c r="F12" s="38">
        <f t="shared" si="0"/>
        <v>74</v>
      </c>
      <c r="G12" s="38">
        <v>24</v>
      </c>
      <c r="H12" s="38">
        <v>50</v>
      </c>
      <c r="I12" s="38">
        <f t="shared" si="1"/>
        <v>-86</v>
      </c>
      <c r="J12" s="38">
        <v>-68</v>
      </c>
      <c r="K12" s="38">
        <v>-18</v>
      </c>
      <c r="L12" s="38">
        <f t="shared" si="4"/>
        <v>16</v>
      </c>
      <c r="M12" s="38">
        <v>8</v>
      </c>
      <c r="N12" s="38">
        <v>8</v>
      </c>
      <c r="O12" s="38">
        <v>0</v>
      </c>
      <c r="P12" s="38">
        <v>0</v>
      </c>
      <c r="Q12" s="38">
        <v>0</v>
      </c>
    </row>
    <row r="13" spans="1:17" s="34" customFormat="1" ht="20.100000000000001" customHeight="1">
      <c r="A13" s="40" t="s">
        <v>20</v>
      </c>
      <c r="B13" s="38">
        <f t="shared" si="2"/>
        <v>-78</v>
      </c>
      <c r="C13" s="38">
        <f t="shared" si="5"/>
        <v>-176</v>
      </c>
      <c r="D13" s="38">
        <f t="shared" si="6"/>
        <v>98</v>
      </c>
      <c r="E13" s="38">
        <f t="shared" si="3"/>
        <v>0</v>
      </c>
      <c r="F13" s="38">
        <f t="shared" si="0"/>
        <v>193</v>
      </c>
      <c r="G13" s="38">
        <v>56</v>
      </c>
      <c r="H13" s="38">
        <v>137</v>
      </c>
      <c r="I13" s="38">
        <f t="shared" si="1"/>
        <v>-322</v>
      </c>
      <c r="J13" s="38">
        <v>-258</v>
      </c>
      <c r="K13" s="38">
        <v>-64</v>
      </c>
      <c r="L13" s="38">
        <f t="shared" si="4"/>
        <v>51</v>
      </c>
      <c r="M13" s="38">
        <v>26</v>
      </c>
      <c r="N13" s="38">
        <v>25</v>
      </c>
      <c r="O13" s="38">
        <v>0</v>
      </c>
      <c r="P13" s="38">
        <v>0</v>
      </c>
      <c r="Q13" s="38">
        <v>0</v>
      </c>
    </row>
    <row r="14" spans="1:17" s="34" customFormat="1" ht="20.100000000000001" customHeight="1">
      <c r="A14" s="40" t="s">
        <v>52</v>
      </c>
      <c r="B14" s="38">
        <f t="shared" si="2"/>
        <v>1</v>
      </c>
      <c r="C14" s="38">
        <f t="shared" si="5"/>
        <v>0</v>
      </c>
      <c r="D14" s="38">
        <f t="shared" si="6"/>
        <v>1</v>
      </c>
      <c r="E14" s="38">
        <f t="shared" si="3"/>
        <v>0</v>
      </c>
      <c r="F14" s="38">
        <f t="shared" si="0"/>
        <v>1</v>
      </c>
      <c r="G14" s="38">
        <v>0</v>
      </c>
      <c r="H14" s="38">
        <v>1</v>
      </c>
      <c r="I14" s="38">
        <f t="shared" si="1"/>
        <v>0</v>
      </c>
      <c r="J14" s="38">
        <v>0</v>
      </c>
      <c r="K14" s="38">
        <v>0</v>
      </c>
      <c r="L14" s="38">
        <f t="shared" si="4"/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</row>
    <row r="15" spans="1:17" s="34" customFormat="1" ht="20.100000000000001" customHeight="1">
      <c r="A15" s="40" t="s">
        <v>22</v>
      </c>
      <c r="B15" s="38">
        <f t="shared" si="2"/>
        <v>112</v>
      </c>
      <c r="C15" s="38">
        <f t="shared" si="5"/>
        <v>38</v>
      </c>
      <c r="D15" s="38">
        <f t="shared" si="6"/>
        <v>74</v>
      </c>
      <c r="E15" s="38">
        <f t="shared" si="3"/>
        <v>0</v>
      </c>
      <c r="F15" s="38">
        <f t="shared" si="0"/>
        <v>22</v>
      </c>
      <c r="G15" s="38">
        <v>0</v>
      </c>
      <c r="H15" s="38">
        <v>22</v>
      </c>
      <c r="I15" s="38">
        <f t="shared" si="1"/>
        <v>-7</v>
      </c>
      <c r="J15" s="38">
        <v>-6</v>
      </c>
      <c r="K15" s="38">
        <v>-1</v>
      </c>
      <c r="L15" s="38">
        <f t="shared" si="4"/>
        <v>97</v>
      </c>
      <c r="M15" s="38">
        <v>44</v>
      </c>
      <c r="N15" s="38">
        <v>53</v>
      </c>
      <c r="O15" s="38">
        <v>0</v>
      </c>
      <c r="P15" s="38">
        <v>0</v>
      </c>
      <c r="Q15" s="38">
        <v>0</v>
      </c>
    </row>
    <row r="16" spans="1:17" s="34" customFormat="1" ht="20.100000000000001" customHeight="1">
      <c r="A16" s="40" t="s">
        <v>23</v>
      </c>
      <c r="B16" s="38">
        <f t="shared" si="2"/>
        <v>294.3</v>
      </c>
      <c r="C16" s="38">
        <f t="shared" si="5"/>
        <v>203.3</v>
      </c>
      <c r="D16" s="38">
        <f t="shared" si="6"/>
        <v>91</v>
      </c>
      <c r="E16" s="38">
        <f t="shared" si="3"/>
        <v>0</v>
      </c>
      <c r="F16" s="38">
        <f t="shared" si="0"/>
        <v>35</v>
      </c>
      <c r="G16" s="38">
        <v>0</v>
      </c>
      <c r="H16" s="38">
        <v>35</v>
      </c>
      <c r="I16" s="38">
        <f t="shared" si="1"/>
        <v>158</v>
      </c>
      <c r="J16" s="38">
        <v>126</v>
      </c>
      <c r="K16" s="38">
        <v>32</v>
      </c>
      <c r="L16" s="38">
        <f t="shared" si="4"/>
        <v>44</v>
      </c>
      <c r="M16" s="38">
        <v>20</v>
      </c>
      <c r="N16" s="38">
        <v>24</v>
      </c>
      <c r="O16" s="38">
        <v>0</v>
      </c>
      <c r="P16" s="38">
        <v>0</v>
      </c>
      <c r="Q16" s="38">
        <v>57.3</v>
      </c>
    </row>
    <row r="17" spans="1:17" s="34" customFormat="1" ht="20.100000000000001" customHeight="1">
      <c r="A17" s="40" t="s">
        <v>24</v>
      </c>
      <c r="B17" s="38">
        <f t="shared" si="2"/>
        <v>-12</v>
      </c>
      <c r="C17" s="38">
        <f t="shared" si="5"/>
        <v>-25</v>
      </c>
      <c r="D17" s="38">
        <f t="shared" si="6"/>
        <v>13</v>
      </c>
      <c r="E17" s="38">
        <f t="shared" si="3"/>
        <v>0</v>
      </c>
      <c r="F17" s="38">
        <f t="shared" si="0"/>
        <v>17</v>
      </c>
      <c r="G17" s="38">
        <v>0</v>
      </c>
      <c r="H17" s="38">
        <v>17</v>
      </c>
      <c r="I17" s="38">
        <f t="shared" si="1"/>
        <v>-29</v>
      </c>
      <c r="J17" s="38">
        <v>-23</v>
      </c>
      <c r="K17" s="38">
        <v>-6</v>
      </c>
      <c r="L17" s="38">
        <f t="shared" si="4"/>
        <v>0</v>
      </c>
      <c r="M17" s="38">
        <v>-2</v>
      </c>
      <c r="N17" s="38">
        <v>2</v>
      </c>
      <c r="O17" s="38">
        <v>0</v>
      </c>
      <c r="P17" s="38">
        <v>0</v>
      </c>
      <c r="Q17" s="38">
        <v>0</v>
      </c>
    </row>
    <row r="18" spans="1:17" s="34" customFormat="1" ht="20.100000000000001" customHeight="1">
      <c r="A18" s="40" t="s">
        <v>25</v>
      </c>
      <c r="B18" s="38">
        <f t="shared" si="2"/>
        <v>-107</v>
      </c>
      <c r="C18" s="38">
        <f t="shared" si="5"/>
        <v>-103</v>
      </c>
      <c r="D18" s="38">
        <f t="shared" si="6"/>
        <v>-4</v>
      </c>
      <c r="E18" s="38">
        <f t="shared" si="3"/>
        <v>0</v>
      </c>
      <c r="F18" s="38">
        <f t="shared" si="0"/>
        <v>9</v>
      </c>
      <c r="G18" s="38">
        <v>0</v>
      </c>
      <c r="H18" s="38">
        <v>9</v>
      </c>
      <c r="I18" s="38">
        <f t="shared" si="1"/>
        <v>-138</v>
      </c>
      <c r="J18" s="38">
        <v>-110</v>
      </c>
      <c r="K18" s="38">
        <v>-28</v>
      </c>
      <c r="L18" s="38">
        <f t="shared" si="4"/>
        <v>22</v>
      </c>
      <c r="M18" s="38">
        <v>7</v>
      </c>
      <c r="N18" s="38">
        <v>15</v>
      </c>
      <c r="O18" s="38">
        <v>0</v>
      </c>
      <c r="P18" s="38">
        <v>0</v>
      </c>
      <c r="Q18" s="38">
        <v>0</v>
      </c>
    </row>
    <row r="19" spans="1:17" s="34" customFormat="1" ht="20.100000000000001" customHeight="1">
      <c r="A19" s="41" t="s">
        <v>53</v>
      </c>
      <c r="B19" s="38">
        <f t="shared" si="2"/>
        <v>274</v>
      </c>
      <c r="C19" s="38">
        <f>G19+J19+M19+Q19</f>
        <v>154</v>
      </c>
      <c r="D19" s="38">
        <f>H19+K19+N19</f>
        <v>120</v>
      </c>
      <c r="E19" s="38">
        <f t="shared" si="3"/>
        <v>0</v>
      </c>
      <c r="F19" s="38">
        <f>SUM(G19:H19)</f>
        <v>84</v>
      </c>
      <c r="G19" s="38">
        <v>8</v>
      </c>
      <c r="H19" s="38">
        <v>76</v>
      </c>
      <c r="I19" s="38">
        <f>SUM(J19:K19)</f>
        <v>171</v>
      </c>
      <c r="J19" s="38">
        <v>136</v>
      </c>
      <c r="K19" s="38">
        <v>35</v>
      </c>
      <c r="L19" s="38">
        <f t="shared" si="4"/>
        <v>19</v>
      </c>
      <c r="M19" s="38">
        <v>10</v>
      </c>
      <c r="N19" s="38">
        <v>9</v>
      </c>
      <c r="O19" s="38">
        <v>0</v>
      </c>
      <c r="P19" s="38">
        <v>0</v>
      </c>
      <c r="Q19" s="38">
        <v>0</v>
      </c>
    </row>
  </sheetData>
  <mergeCells count="7">
    <mergeCell ref="A1:Q1"/>
    <mergeCell ref="N2:Q2"/>
    <mergeCell ref="A3:A4"/>
    <mergeCell ref="B3:E3"/>
    <mergeCell ref="F3:H3"/>
    <mergeCell ref="I3:K3"/>
    <mergeCell ref="L3:P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6"/>
  <sheetViews>
    <sheetView workbookViewId="0">
      <selection sqref="A1:J1"/>
    </sheetView>
  </sheetViews>
  <sheetFormatPr defaultRowHeight="13.5"/>
  <cols>
    <col min="1" max="1" width="25.625" style="34" customWidth="1"/>
    <col min="2" max="10" width="8.625" style="34" customWidth="1"/>
    <col min="11" max="16384" width="9" style="34"/>
  </cols>
  <sheetData>
    <row r="1" spans="1:10" ht="39.950000000000003" customHeight="1">
      <c r="A1" s="46" t="s">
        <v>92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47" customFormat="1" ht="20.100000000000001" customHeight="1">
      <c r="A2" s="25" t="s">
        <v>57</v>
      </c>
      <c r="B2" s="25" t="s">
        <v>58</v>
      </c>
      <c r="C2" s="25"/>
      <c r="D2" s="25"/>
      <c r="E2" s="25"/>
      <c r="F2" s="25" t="s">
        <v>59</v>
      </c>
      <c r="G2" s="25"/>
      <c r="H2" s="25"/>
      <c r="I2" s="25"/>
      <c r="J2" s="25"/>
    </row>
    <row r="3" spans="1:10" s="47" customFormat="1" ht="20.100000000000001" customHeight="1">
      <c r="A3" s="25"/>
      <c r="B3" s="48" t="s">
        <v>31</v>
      </c>
      <c r="C3" s="48" t="s">
        <v>42</v>
      </c>
      <c r="D3" s="48" t="s">
        <v>43</v>
      </c>
      <c r="E3" s="48" t="s">
        <v>44</v>
      </c>
      <c r="F3" s="49" t="s">
        <v>60</v>
      </c>
      <c r="G3" s="50"/>
      <c r="H3" s="50"/>
      <c r="I3" s="51"/>
      <c r="J3" s="52" t="s">
        <v>74</v>
      </c>
    </row>
    <row r="4" spans="1:10" s="47" customFormat="1" ht="20.100000000000001" customHeight="1">
      <c r="A4" s="25"/>
      <c r="B4" s="53"/>
      <c r="C4" s="53"/>
      <c r="D4" s="53"/>
      <c r="E4" s="53"/>
      <c r="F4" s="35" t="s">
        <v>26</v>
      </c>
      <c r="G4" s="35" t="s">
        <v>33</v>
      </c>
      <c r="H4" s="35" t="s">
        <v>34</v>
      </c>
      <c r="I4" s="35" t="s">
        <v>61</v>
      </c>
      <c r="J4" s="54"/>
    </row>
    <row r="5" spans="1:10" s="58" customFormat="1" ht="20.100000000000001" customHeight="1">
      <c r="A5" s="55" t="s">
        <v>62</v>
      </c>
      <c r="B5" s="56">
        <f>B6+B15</f>
        <v>1809</v>
      </c>
      <c r="C5" s="56">
        <f>C6+C15</f>
        <v>1481</v>
      </c>
      <c r="D5" s="56">
        <f t="shared" ref="D5:J5" si="0">D6+D15</f>
        <v>163</v>
      </c>
      <c r="E5" s="56">
        <f t="shared" si="0"/>
        <v>165</v>
      </c>
      <c r="F5" s="56">
        <f t="shared" si="0"/>
        <v>3633</v>
      </c>
      <c r="G5" s="56">
        <f t="shared" si="0"/>
        <v>405</v>
      </c>
      <c r="H5" s="56">
        <f t="shared" si="0"/>
        <v>2670</v>
      </c>
      <c r="I5" s="56">
        <f t="shared" si="0"/>
        <v>558</v>
      </c>
      <c r="J5" s="57">
        <f t="shared" si="0"/>
        <v>3708.0299999999997</v>
      </c>
    </row>
    <row r="6" spans="1:10" s="58" customFormat="1" ht="20.100000000000001" customHeight="1">
      <c r="A6" s="55" t="s">
        <v>63</v>
      </c>
      <c r="B6" s="56">
        <f>SUM(B7:B14)</f>
        <v>408</v>
      </c>
      <c r="C6" s="56">
        <f t="shared" ref="C6:E6" si="1">SUM(C7:C14)</f>
        <v>321</v>
      </c>
      <c r="D6" s="56">
        <f t="shared" si="1"/>
        <v>43</v>
      </c>
      <c r="E6" s="56">
        <f t="shared" si="1"/>
        <v>44</v>
      </c>
      <c r="F6" s="56">
        <f>SUM(F7:F14)</f>
        <v>1233</v>
      </c>
      <c r="G6" s="56">
        <f>SUM(G7:G14)</f>
        <v>66</v>
      </c>
      <c r="H6" s="56">
        <f t="shared" ref="H6:I6" si="2">SUM(H7:H14)</f>
        <v>609</v>
      </c>
      <c r="I6" s="56">
        <f t="shared" si="2"/>
        <v>558</v>
      </c>
      <c r="J6" s="56">
        <v>0</v>
      </c>
    </row>
    <row r="7" spans="1:10" ht="20.100000000000001" customHeight="1">
      <c r="A7" s="39" t="s">
        <v>64</v>
      </c>
      <c r="B7" s="59">
        <f>SUM(C7:E7)</f>
        <v>106</v>
      </c>
      <c r="C7" s="59">
        <v>84</v>
      </c>
      <c r="D7" s="59">
        <v>11</v>
      </c>
      <c r="E7" s="59">
        <v>11</v>
      </c>
      <c r="F7" s="60">
        <f>SUM(G7:I7)</f>
        <v>324</v>
      </c>
      <c r="G7" s="60">
        <v>17</v>
      </c>
      <c r="H7" s="60">
        <v>160</v>
      </c>
      <c r="I7" s="60">
        <v>147</v>
      </c>
      <c r="J7" s="59">
        <v>0</v>
      </c>
    </row>
    <row r="8" spans="1:10" ht="20.100000000000001" customHeight="1">
      <c r="A8" s="39" t="s">
        <v>65</v>
      </c>
      <c r="B8" s="59">
        <f t="shared" ref="B8:B14" si="3">SUM(C8:E8)</f>
        <v>116</v>
      </c>
      <c r="C8" s="59">
        <v>93</v>
      </c>
      <c r="D8" s="59">
        <v>11</v>
      </c>
      <c r="E8" s="59">
        <v>12</v>
      </c>
      <c r="F8" s="60">
        <f t="shared" ref="F8:F14" si="4">SUM(G8:I8)</f>
        <v>360</v>
      </c>
      <c r="G8" s="60">
        <v>19</v>
      </c>
      <c r="H8" s="60">
        <v>178</v>
      </c>
      <c r="I8" s="60">
        <v>163</v>
      </c>
      <c r="J8" s="59">
        <v>0</v>
      </c>
    </row>
    <row r="9" spans="1:10" ht="20.100000000000001" customHeight="1">
      <c r="A9" s="39" t="s">
        <v>66</v>
      </c>
      <c r="B9" s="59">
        <f t="shared" si="3"/>
        <v>19</v>
      </c>
      <c r="C9" s="59">
        <v>15</v>
      </c>
      <c r="D9" s="59">
        <v>2</v>
      </c>
      <c r="E9" s="59">
        <v>2</v>
      </c>
      <c r="F9" s="60">
        <f t="shared" si="4"/>
        <v>57</v>
      </c>
      <c r="G9" s="60">
        <v>3</v>
      </c>
      <c r="H9" s="60">
        <v>28</v>
      </c>
      <c r="I9" s="60">
        <v>26</v>
      </c>
      <c r="J9" s="59">
        <v>0</v>
      </c>
    </row>
    <row r="10" spans="1:10" ht="20.100000000000001" customHeight="1">
      <c r="A10" s="39" t="s">
        <v>67</v>
      </c>
      <c r="B10" s="59">
        <f t="shared" si="3"/>
        <v>101</v>
      </c>
      <c r="C10" s="59">
        <v>79</v>
      </c>
      <c r="D10" s="59">
        <v>11</v>
      </c>
      <c r="E10" s="59">
        <v>11</v>
      </c>
      <c r="F10" s="60">
        <f t="shared" si="4"/>
        <v>304</v>
      </c>
      <c r="G10" s="60">
        <v>16</v>
      </c>
      <c r="H10" s="60">
        <v>150</v>
      </c>
      <c r="I10" s="60">
        <v>138</v>
      </c>
      <c r="J10" s="59">
        <v>0</v>
      </c>
    </row>
    <row r="11" spans="1:10" ht="20.100000000000001" customHeight="1">
      <c r="A11" s="39" t="s">
        <v>68</v>
      </c>
      <c r="B11" s="59">
        <f t="shared" si="3"/>
        <v>54</v>
      </c>
      <c r="C11" s="59">
        <v>42</v>
      </c>
      <c r="D11" s="59">
        <v>6</v>
      </c>
      <c r="E11" s="59">
        <v>6</v>
      </c>
      <c r="F11" s="60">
        <f t="shared" si="4"/>
        <v>114</v>
      </c>
      <c r="G11" s="60">
        <v>6</v>
      </c>
      <c r="H11" s="60">
        <v>56</v>
      </c>
      <c r="I11" s="60">
        <v>52</v>
      </c>
      <c r="J11" s="59">
        <v>0</v>
      </c>
    </row>
    <row r="12" spans="1:10" ht="20.100000000000001" customHeight="1">
      <c r="A12" s="39" t="s">
        <v>69</v>
      </c>
      <c r="B12" s="59">
        <f t="shared" si="3"/>
        <v>0</v>
      </c>
      <c r="C12" s="59"/>
      <c r="D12" s="59"/>
      <c r="E12" s="59"/>
      <c r="F12" s="60">
        <f t="shared" si="4"/>
        <v>41</v>
      </c>
      <c r="G12" s="60">
        <v>3</v>
      </c>
      <c r="H12" s="60">
        <v>21</v>
      </c>
      <c r="I12" s="60">
        <v>17</v>
      </c>
      <c r="J12" s="59">
        <v>0</v>
      </c>
    </row>
    <row r="13" spans="1:10" ht="20.100000000000001" customHeight="1">
      <c r="A13" s="39" t="s">
        <v>70</v>
      </c>
      <c r="B13" s="59">
        <f t="shared" si="3"/>
        <v>7</v>
      </c>
      <c r="C13" s="59">
        <v>5</v>
      </c>
      <c r="D13" s="59">
        <v>1</v>
      </c>
      <c r="E13" s="59">
        <v>1</v>
      </c>
      <c r="F13" s="60">
        <f t="shared" si="4"/>
        <v>20</v>
      </c>
      <c r="G13" s="60">
        <v>1</v>
      </c>
      <c r="H13" s="60">
        <v>10</v>
      </c>
      <c r="I13" s="60">
        <v>9</v>
      </c>
      <c r="J13" s="59">
        <v>0</v>
      </c>
    </row>
    <row r="14" spans="1:10" ht="20.100000000000001" customHeight="1">
      <c r="A14" s="39" t="s">
        <v>71</v>
      </c>
      <c r="B14" s="59">
        <f t="shared" si="3"/>
        <v>5</v>
      </c>
      <c r="C14" s="59">
        <v>3</v>
      </c>
      <c r="D14" s="59">
        <v>1</v>
      </c>
      <c r="E14" s="59">
        <v>1</v>
      </c>
      <c r="F14" s="60">
        <f t="shared" si="4"/>
        <v>13</v>
      </c>
      <c r="G14" s="60">
        <v>1</v>
      </c>
      <c r="H14" s="60">
        <v>6</v>
      </c>
      <c r="I14" s="60">
        <v>6</v>
      </c>
      <c r="J14" s="59">
        <v>0</v>
      </c>
    </row>
    <row r="15" spans="1:10" s="58" customFormat="1" ht="20.100000000000001" customHeight="1">
      <c r="A15" s="55" t="s">
        <v>72</v>
      </c>
      <c r="B15" s="56">
        <f>SUM(B16:B25)</f>
        <v>1401</v>
      </c>
      <c r="C15" s="56">
        <f t="shared" ref="C15:E15" si="5">SUM(C16:C25)</f>
        <v>1160</v>
      </c>
      <c r="D15" s="56">
        <f t="shared" si="5"/>
        <v>120</v>
      </c>
      <c r="E15" s="56">
        <f t="shared" si="5"/>
        <v>121</v>
      </c>
      <c r="F15" s="61">
        <f>SUM(F16:F25)</f>
        <v>2400</v>
      </c>
      <c r="G15" s="62">
        <f>SUM(G16:G25)</f>
        <v>339</v>
      </c>
      <c r="H15" s="62">
        <f t="shared" ref="H15:J15" si="6">SUM(H16:H25)</f>
        <v>2061</v>
      </c>
      <c r="I15" s="62">
        <f t="shared" si="6"/>
        <v>0</v>
      </c>
      <c r="J15" s="57">
        <f t="shared" si="6"/>
        <v>3708.0299999999997</v>
      </c>
    </row>
    <row r="16" spans="1:10" ht="20.100000000000001" customHeight="1">
      <c r="A16" s="39" t="s">
        <v>36</v>
      </c>
      <c r="B16" s="59">
        <f>SUM(C16:E16)</f>
        <v>407</v>
      </c>
      <c r="C16" s="59">
        <v>335</v>
      </c>
      <c r="D16" s="59">
        <v>36</v>
      </c>
      <c r="E16" s="59">
        <v>36</v>
      </c>
      <c r="F16" s="60">
        <f>SUM(G16:I16)</f>
        <v>675</v>
      </c>
      <c r="G16" s="60">
        <v>70</v>
      </c>
      <c r="H16" s="60">
        <v>605</v>
      </c>
      <c r="I16" s="60">
        <v>0</v>
      </c>
      <c r="J16" s="59">
        <v>1095.03</v>
      </c>
    </row>
    <row r="17" spans="1:10" ht="20.100000000000001" customHeight="1">
      <c r="A17" s="39" t="s">
        <v>19</v>
      </c>
      <c r="B17" s="59">
        <f t="shared" ref="B17:B25" si="7">SUM(C17:E17)</f>
        <v>446</v>
      </c>
      <c r="C17" s="59">
        <v>367</v>
      </c>
      <c r="D17" s="59">
        <v>39</v>
      </c>
      <c r="E17" s="59">
        <v>40</v>
      </c>
      <c r="F17" s="60">
        <f t="shared" ref="F17:F25" si="8">SUM(G17:I17)</f>
        <v>745</v>
      </c>
      <c r="G17" s="60">
        <v>77</v>
      </c>
      <c r="H17" s="60">
        <v>668</v>
      </c>
      <c r="I17" s="60">
        <v>0</v>
      </c>
      <c r="J17" s="63">
        <v>1210</v>
      </c>
    </row>
    <row r="18" spans="1:10" ht="20.100000000000001" customHeight="1">
      <c r="A18" s="39" t="s">
        <v>17</v>
      </c>
      <c r="B18" s="59">
        <f t="shared" si="7"/>
        <v>187</v>
      </c>
      <c r="C18" s="59">
        <v>157</v>
      </c>
      <c r="D18" s="59">
        <v>15</v>
      </c>
      <c r="E18" s="59">
        <v>15</v>
      </c>
      <c r="F18" s="60">
        <f t="shared" si="8"/>
        <v>292</v>
      </c>
      <c r="G18" s="60">
        <v>33</v>
      </c>
      <c r="H18" s="60">
        <v>259</v>
      </c>
      <c r="I18" s="60">
        <v>0</v>
      </c>
      <c r="J18" s="59">
        <v>466</v>
      </c>
    </row>
    <row r="19" spans="1:10" ht="20.100000000000001" customHeight="1">
      <c r="A19" s="39" t="s">
        <v>22</v>
      </c>
      <c r="B19" s="59">
        <f t="shared" si="7"/>
        <v>84</v>
      </c>
      <c r="C19" s="59">
        <v>70</v>
      </c>
      <c r="D19" s="59">
        <v>7</v>
      </c>
      <c r="E19" s="59">
        <v>7</v>
      </c>
      <c r="F19" s="60">
        <f t="shared" si="8"/>
        <v>135</v>
      </c>
      <c r="G19" s="60">
        <v>15</v>
      </c>
      <c r="H19" s="60">
        <v>120</v>
      </c>
      <c r="I19" s="60">
        <v>0</v>
      </c>
      <c r="J19" s="59">
        <v>216</v>
      </c>
    </row>
    <row r="20" spans="1:10" ht="20.100000000000001" customHeight="1">
      <c r="A20" s="39" t="s">
        <v>37</v>
      </c>
      <c r="B20" s="59">
        <f t="shared" si="7"/>
        <v>13</v>
      </c>
      <c r="C20" s="59">
        <v>11</v>
      </c>
      <c r="D20" s="59">
        <v>1</v>
      </c>
      <c r="E20" s="59">
        <v>1</v>
      </c>
      <c r="F20" s="60">
        <f t="shared" si="8"/>
        <v>21</v>
      </c>
      <c r="G20" s="60">
        <v>2</v>
      </c>
      <c r="H20" s="60">
        <v>19</v>
      </c>
      <c r="I20" s="60">
        <v>0</v>
      </c>
      <c r="J20" s="59">
        <v>34</v>
      </c>
    </row>
    <row r="21" spans="1:10" ht="20.100000000000001" customHeight="1">
      <c r="A21" s="39" t="s">
        <v>20</v>
      </c>
      <c r="B21" s="59">
        <f t="shared" si="7"/>
        <v>15</v>
      </c>
      <c r="C21" s="59">
        <v>13</v>
      </c>
      <c r="D21" s="59">
        <v>1</v>
      </c>
      <c r="E21" s="59">
        <v>1</v>
      </c>
      <c r="F21" s="60">
        <f t="shared" si="8"/>
        <v>38</v>
      </c>
      <c r="G21" s="60">
        <v>14</v>
      </c>
      <c r="H21" s="60">
        <v>24</v>
      </c>
      <c r="I21" s="60">
        <v>0</v>
      </c>
      <c r="J21" s="59">
        <v>42</v>
      </c>
    </row>
    <row r="22" spans="1:10" ht="20.100000000000001" customHeight="1">
      <c r="A22" s="39" t="s">
        <v>23</v>
      </c>
      <c r="B22" s="59">
        <f t="shared" si="7"/>
        <v>114</v>
      </c>
      <c r="C22" s="59">
        <v>94</v>
      </c>
      <c r="D22" s="59">
        <v>10</v>
      </c>
      <c r="E22" s="59">
        <v>10</v>
      </c>
      <c r="F22" s="60">
        <f t="shared" si="8"/>
        <v>218</v>
      </c>
      <c r="G22" s="60">
        <v>55</v>
      </c>
      <c r="H22" s="60">
        <v>163</v>
      </c>
      <c r="I22" s="60">
        <v>0</v>
      </c>
      <c r="J22" s="59">
        <v>288</v>
      </c>
    </row>
    <row r="23" spans="1:10" ht="20.100000000000001" customHeight="1">
      <c r="A23" s="39" t="s">
        <v>25</v>
      </c>
      <c r="B23" s="59">
        <f t="shared" si="7"/>
        <v>14</v>
      </c>
      <c r="C23" s="59">
        <v>12</v>
      </c>
      <c r="D23" s="59">
        <v>1</v>
      </c>
      <c r="E23" s="59">
        <v>1</v>
      </c>
      <c r="F23" s="60">
        <f t="shared" si="8"/>
        <v>35</v>
      </c>
      <c r="G23" s="60">
        <v>12</v>
      </c>
      <c r="H23" s="60">
        <v>23</v>
      </c>
      <c r="I23" s="60">
        <v>0</v>
      </c>
      <c r="J23" s="59">
        <v>39</v>
      </c>
    </row>
    <row r="24" spans="1:10" ht="20.100000000000001" customHeight="1">
      <c r="A24" s="39" t="s">
        <v>24</v>
      </c>
      <c r="B24" s="59">
        <f t="shared" si="7"/>
        <v>63</v>
      </c>
      <c r="C24" s="59">
        <v>53</v>
      </c>
      <c r="D24" s="59">
        <v>5</v>
      </c>
      <c r="E24" s="59">
        <v>5</v>
      </c>
      <c r="F24" s="60">
        <f t="shared" si="8"/>
        <v>145</v>
      </c>
      <c r="G24" s="60">
        <v>51</v>
      </c>
      <c r="H24" s="60">
        <v>94</v>
      </c>
      <c r="I24" s="60">
        <v>0</v>
      </c>
      <c r="J24" s="59">
        <v>163</v>
      </c>
    </row>
    <row r="25" spans="1:10" ht="20.100000000000001" customHeight="1">
      <c r="A25" s="39" t="s">
        <v>38</v>
      </c>
      <c r="B25" s="59">
        <f t="shared" si="7"/>
        <v>58</v>
      </c>
      <c r="C25" s="59">
        <v>48</v>
      </c>
      <c r="D25" s="59">
        <v>5</v>
      </c>
      <c r="E25" s="59">
        <v>5</v>
      </c>
      <c r="F25" s="60">
        <f t="shared" si="8"/>
        <v>96</v>
      </c>
      <c r="G25" s="60">
        <v>10</v>
      </c>
      <c r="H25" s="60">
        <v>86</v>
      </c>
      <c r="I25" s="60">
        <v>0</v>
      </c>
      <c r="J25" s="59">
        <v>155</v>
      </c>
    </row>
    <row r="26" spans="1:10" ht="20.100000000000001" customHeight="1">
      <c r="A26" s="64" t="s">
        <v>73</v>
      </c>
      <c r="B26" s="64"/>
      <c r="C26" s="64"/>
      <c r="D26" s="64"/>
      <c r="E26" s="64"/>
      <c r="F26" s="64"/>
      <c r="G26" s="64"/>
      <c r="H26" s="64"/>
      <c r="I26" s="64"/>
      <c r="J26" s="64"/>
    </row>
  </sheetData>
  <mergeCells count="11">
    <mergeCell ref="A26:J26"/>
    <mergeCell ref="A1:J1"/>
    <mergeCell ref="A2:A4"/>
    <mergeCell ref="B2:E2"/>
    <mergeCell ref="F2:J2"/>
    <mergeCell ref="B3:B4"/>
    <mergeCell ref="C3:C4"/>
    <mergeCell ref="D3:D4"/>
    <mergeCell ref="E3:E4"/>
    <mergeCell ref="F3:I3"/>
    <mergeCell ref="J3:J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5"/>
  <sheetViews>
    <sheetView workbookViewId="0">
      <selection sqref="A1:P1"/>
    </sheetView>
  </sheetViews>
  <sheetFormatPr defaultRowHeight="13.5"/>
  <cols>
    <col min="1" max="1" width="25.625" style="1" customWidth="1"/>
    <col min="2" max="16" width="9.625" style="1" customWidth="1"/>
    <col min="17" max="16384" width="9" style="1"/>
  </cols>
  <sheetData>
    <row r="1" spans="1:21" ht="39.950000000000003" customHeight="1">
      <c r="A1" s="44" t="s">
        <v>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1" s="45" customFormat="1" ht="20.100000000000001" customHeight="1">
      <c r="A2" s="17" t="s">
        <v>78</v>
      </c>
      <c r="B2" s="18" t="s">
        <v>79</v>
      </c>
      <c r="C2" s="19"/>
      <c r="D2" s="19"/>
      <c r="E2" s="20"/>
      <c r="F2" s="17" t="s">
        <v>80</v>
      </c>
      <c r="G2" s="17"/>
      <c r="H2" s="17"/>
      <c r="I2" s="17"/>
      <c r="J2" s="17" t="s">
        <v>81</v>
      </c>
      <c r="K2" s="17"/>
      <c r="L2" s="17"/>
      <c r="M2" s="17"/>
      <c r="N2" s="65" t="s">
        <v>82</v>
      </c>
      <c r="O2" s="65"/>
      <c r="P2" s="65"/>
    </row>
    <row r="3" spans="1:21" s="45" customFormat="1" ht="30" customHeight="1">
      <c r="A3" s="17"/>
      <c r="B3" s="21" t="s">
        <v>83</v>
      </c>
      <c r="C3" s="21" t="s">
        <v>33</v>
      </c>
      <c r="D3" s="21" t="s">
        <v>34</v>
      </c>
      <c r="E3" s="21" t="s">
        <v>75</v>
      </c>
      <c r="F3" s="21" t="s">
        <v>84</v>
      </c>
      <c r="G3" s="21" t="s">
        <v>85</v>
      </c>
      <c r="H3" s="21" t="s">
        <v>86</v>
      </c>
      <c r="I3" s="21" t="s">
        <v>87</v>
      </c>
      <c r="J3" s="21" t="s">
        <v>84</v>
      </c>
      <c r="K3" s="21" t="s">
        <v>33</v>
      </c>
      <c r="L3" s="21" t="s">
        <v>34</v>
      </c>
      <c r="M3" s="21" t="s">
        <v>87</v>
      </c>
      <c r="N3" s="22" t="s">
        <v>83</v>
      </c>
      <c r="O3" s="22" t="s">
        <v>86</v>
      </c>
      <c r="P3" s="22" t="s">
        <v>88</v>
      </c>
    </row>
    <row r="4" spans="1:21" s="58" customFormat="1" ht="20.100000000000001" customHeight="1">
      <c r="A4" s="55" t="s">
        <v>83</v>
      </c>
      <c r="B4" s="24">
        <f>SUM(C4:E4)</f>
        <v>2834.5749999999998</v>
      </c>
      <c r="C4" s="66">
        <f>C5+C14</f>
        <v>85.000000000000028</v>
      </c>
      <c r="D4" s="66">
        <f t="shared" ref="D4:E4" si="0">D5+D14</f>
        <v>2177.9949999999999</v>
      </c>
      <c r="E4" s="66">
        <f t="shared" si="0"/>
        <v>571.57999999999993</v>
      </c>
      <c r="F4" s="67">
        <f>SUM(G4:I4)</f>
        <v>560</v>
      </c>
      <c r="G4" s="67">
        <f t="shared" ref="G4:P4" si="1">G5+G14</f>
        <v>414</v>
      </c>
      <c r="H4" s="67">
        <f t="shared" si="1"/>
        <v>74</v>
      </c>
      <c r="I4" s="67">
        <f t="shared" si="1"/>
        <v>72</v>
      </c>
      <c r="J4" s="67">
        <f t="shared" si="1"/>
        <v>2179.5749999999998</v>
      </c>
      <c r="K4" s="67">
        <f t="shared" si="1"/>
        <v>-329</v>
      </c>
      <c r="L4" s="67">
        <f t="shared" si="1"/>
        <v>2053.9949999999999</v>
      </c>
      <c r="M4" s="67">
        <f t="shared" si="1"/>
        <v>454.58</v>
      </c>
      <c r="N4" s="67">
        <f t="shared" si="1"/>
        <v>95</v>
      </c>
      <c r="O4" s="67">
        <f t="shared" si="1"/>
        <v>50</v>
      </c>
      <c r="P4" s="67">
        <f t="shared" si="1"/>
        <v>45</v>
      </c>
    </row>
    <row r="5" spans="1:21" s="58" customFormat="1" ht="20.100000000000001" customHeight="1">
      <c r="A5" s="55" t="s">
        <v>89</v>
      </c>
      <c r="B5" s="66">
        <f>SUM(C5:E5)</f>
        <v>1036.94</v>
      </c>
      <c r="C5" s="66">
        <f>SUM(C6:C13)</f>
        <v>12.039999999999988</v>
      </c>
      <c r="D5" s="66">
        <f t="shared" ref="D5:E5" si="2">SUM(D6:D13)</f>
        <v>521.32000000000005</v>
      </c>
      <c r="E5" s="66">
        <f t="shared" si="2"/>
        <v>503.57999999999993</v>
      </c>
      <c r="F5" s="67">
        <f>SUM(F6:F13)</f>
        <v>71</v>
      </c>
      <c r="G5" s="67">
        <f t="shared" ref="G5:I5" si="3">SUM(G6:G13)</f>
        <v>61.999999999999993</v>
      </c>
      <c r="H5" s="67">
        <f t="shared" si="3"/>
        <v>4.9999999999999991</v>
      </c>
      <c r="I5" s="67">
        <f t="shared" si="3"/>
        <v>3.9999999999999991</v>
      </c>
      <c r="J5" s="67">
        <f>SUM(J6:J13)</f>
        <v>870.93999999999994</v>
      </c>
      <c r="K5" s="67">
        <f>SUM(K6:K13)</f>
        <v>-49.960000000000008</v>
      </c>
      <c r="L5" s="67">
        <f t="shared" ref="L5:P5" si="4">SUM(L6:L13)</f>
        <v>466.31999999999994</v>
      </c>
      <c r="M5" s="67">
        <f t="shared" si="4"/>
        <v>454.58</v>
      </c>
      <c r="N5" s="67">
        <f t="shared" si="4"/>
        <v>95</v>
      </c>
      <c r="O5" s="67">
        <f t="shared" si="4"/>
        <v>50</v>
      </c>
      <c r="P5" s="67">
        <f t="shared" si="4"/>
        <v>45</v>
      </c>
      <c r="S5" s="68"/>
      <c r="T5" s="68"/>
      <c r="U5" s="68"/>
    </row>
    <row r="6" spans="1:21" s="34" customFormat="1" ht="20.100000000000001" customHeight="1">
      <c r="A6" s="39" t="s">
        <v>64</v>
      </c>
      <c r="B6" s="69">
        <f t="shared" ref="B6:B24" si="5">SUM(C6:E6)</f>
        <v>239.25999999999993</v>
      </c>
      <c r="C6" s="70">
        <v>14.459999999999994</v>
      </c>
      <c r="D6" s="70">
        <v>105.89999999999998</v>
      </c>
      <c r="E6" s="70">
        <v>118.89999999999998</v>
      </c>
      <c r="F6" s="70">
        <f>SUM(G6:I6)</f>
        <v>33.299999999999997</v>
      </c>
      <c r="G6" s="70">
        <v>27.299999999999997</v>
      </c>
      <c r="H6" s="70">
        <v>3</v>
      </c>
      <c r="I6" s="70">
        <v>3</v>
      </c>
      <c r="J6" s="70">
        <f>SUM(K6:M6)</f>
        <v>205.95999999999995</v>
      </c>
      <c r="K6" s="70">
        <v>-12.84</v>
      </c>
      <c r="L6" s="70">
        <v>102.89999999999998</v>
      </c>
      <c r="M6" s="70">
        <v>115.89999999999998</v>
      </c>
      <c r="N6" s="70">
        <f>SUM(O6:P6)</f>
        <v>0</v>
      </c>
      <c r="O6" s="70"/>
      <c r="P6" s="70"/>
      <c r="S6" s="71"/>
      <c r="T6" s="71"/>
      <c r="U6" s="71"/>
    </row>
    <row r="7" spans="1:21" s="34" customFormat="1" ht="20.100000000000001" customHeight="1">
      <c r="A7" s="39" t="s">
        <v>65</v>
      </c>
      <c r="B7" s="69">
        <f t="shared" si="5"/>
        <v>205.16</v>
      </c>
      <c r="C7" s="70">
        <v>-27.340000000000003</v>
      </c>
      <c r="D7" s="70">
        <v>109.30000000000001</v>
      </c>
      <c r="E7" s="70">
        <v>123.19999999999999</v>
      </c>
      <c r="F7" s="70">
        <f t="shared" ref="F7:F13" si="6">SUM(G7:I7)</f>
        <v>-15.900000000000006</v>
      </c>
      <c r="G7" s="70">
        <v>-12.900000000000006</v>
      </c>
      <c r="H7" s="70">
        <v>-1</v>
      </c>
      <c r="I7" s="70">
        <v>-2</v>
      </c>
      <c r="J7" s="70">
        <f t="shared" ref="J7:J13" si="7">SUM(K7:M7)</f>
        <v>221.06</v>
      </c>
      <c r="K7" s="70">
        <v>-14.440000000000001</v>
      </c>
      <c r="L7" s="70">
        <v>110.30000000000001</v>
      </c>
      <c r="M7" s="70">
        <v>125.19999999999999</v>
      </c>
      <c r="N7" s="70">
        <f t="shared" ref="N7:N13" si="8">SUM(O7:P7)</f>
        <v>0</v>
      </c>
      <c r="O7" s="70"/>
      <c r="P7" s="70"/>
      <c r="S7" s="71"/>
      <c r="T7" s="71"/>
      <c r="U7" s="71"/>
    </row>
    <row r="8" spans="1:21" s="34" customFormat="1" ht="20.100000000000001" customHeight="1">
      <c r="A8" s="39" t="s">
        <v>66</v>
      </c>
      <c r="B8" s="69">
        <f t="shared" si="5"/>
        <v>64.88</v>
      </c>
      <c r="C8" s="70">
        <v>7.16</v>
      </c>
      <c r="D8" s="70">
        <v>27.86</v>
      </c>
      <c r="E8" s="70">
        <v>29.86</v>
      </c>
      <c r="F8" s="70">
        <f t="shared" si="6"/>
        <v>11.3</v>
      </c>
      <c r="G8" s="70">
        <v>9.3000000000000007</v>
      </c>
      <c r="H8" s="70">
        <v>1</v>
      </c>
      <c r="I8" s="70">
        <v>1</v>
      </c>
      <c r="J8" s="70">
        <f t="shared" si="7"/>
        <v>53.58</v>
      </c>
      <c r="K8" s="70">
        <v>-2.14</v>
      </c>
      <c r="L8" s="70">
        <v>26.86</v>
      </c>
      <c r="M8" s="70">
        <v>28.86</v>
      </c>
      <c r="N8" s="70">
        <f t="shared" si="8"/>
        <v>0</v>
      </c>
      <c r="O8" s="70"/>
      <c r="P8" s="70"/>
      <c r="S8" s="71"/>
      <c r="T8" s="71"/>
      <c r="U8" s="71"/>
    </row>
    <row r="9" spans="1:21" s="34" customFormat="1" ht="20.100000000000001" customHeight="1">
      <c r="A9" s="39" t="s">
        <v>67</v>
      </c>
      <c r="B9" s="69">
        <f t="shared" si="5"/>
        <v>224.87999999999994</v>
      </c>
      <c r="C9" s="70">
        <v>18.079999999999998</v>
      </c>
      <c r="D9" s="70">
        <v>97.899999999999977</v>
      </c>
      <c r="E9" s="70">
        <v>108.89999999999998</v>
      </c>
      <c r="F9" s="70">
        <f t="shared" si="6"/>
        <v>35.600000000000009</v>
      </c>
      <c r="G9" s="70">
        <v>30.200000000000003</v>
      </c>
      <c r="H9" s="70">
        <v>2.6999999999999993</v>
      </c>
      <c r="I9" s="70">
        <v>2.6999999999999993</v>
      </c>
      <c r="J9" s="70">
        <f t="shared" si="7"/>
        <v>189.27999999999997</v>
      </c>
      <c r="K9" s="70">
        <v>-12.120000000000001</v>
      </c>
      <c r="L9" s="70">
        <v>95.199999999999989</v>
      </c>
      <c r="M9" s="70">
        <v>106.19999999999999</v>
      </c>
      <c r="N9" s="70">
        <f t="shared" si="8"/>
        <v>0</v>
      </c>
      <c r="O9" s="70"/>
      <c r="P9" s="70"/>
      <c r="S9" s="71"/>
      <c r="T9" s="71"/>
      <c r="U9" s="71"/>
    </row>
    <row r="10" spans="1:21" s="34" customFormat="1" ht="20.100000000000001" customHeight="1">
      <c r="A10" s="39" t="s">
        <v>68</v>
      </c>
      <c r="B10" s="69">
        <f t="shared" si="5"/>
        <v>83.47</v>
      </c>
      <c r="C10" s="70">
        <v>-2.4299999999999997</v>
      </c>
      <c r="D10" s="70">
        <v>40.950000000000003</v>
      </c>
      <c r="E10" s="70">
        <v>44.95</v>
      </c>
      <c r="F10" s="70">
        <f t="shared" si="6"/>
        <v>1</v>
      </c>
      <c r="G10" s="70">
        <v>2</v>
      </c>
      <c r="H10" s="70">
        <v>-0.5</v>
      </c>
      <c r="I10" s="70">
        <v>-0.5</v>
      </c>
      <c r="J10" s="70">
        <f t="shared" si="7"/>
        <v>82.47</v>
      </c>
      <c r="K10" s="70">
        <v>-4.43</v>
      </c>
      <c r="L10" s="70">
        <v>41.45</v>
      </c>
      <c r="M10" s="70">
        <v>45.45</v>
      </c>
      <c r="N10" s="70">
        <f t="shared" si="8"/>
        <v>0</v>
      </c>
      <c r="O10" s="70"/>
      <c r="P10" s="70"/>
      <c r="S10" s="71"/>
      <c r="T10" s="71"/>
      <c r="U10" s="71"/>
    </row>
    <row r="11" spans="1:21" s="34" customFormat="1" ht="20.100000000000001" customHeight="1">
      <c r="A11" s="39" t="s">
        <v>69</v>
      </c>
      <c r="B11" s="69">
        <f t="shared" si="5"/>
        <v>176.94</v>
      </c>
      <c r="C11" s="70">
        <v>-2.52</v>
      </c>
      <c r="D11" s="70">
        <v>121.1</v>
      </c>
      <c r="E11" s="70">
        <v>58.36</v>
      </c>
      <c r="F11" s="70">
        <f t="shared" si="6"/>
        <v>0</v>
      </c>
      <c r="G11" s="70"/>
      <c r="H11" s="70"/>
      <c r="I11" s="70"/>
      <c r="J11" s="70">
        <f t="shared" si="7"/>
        <v>81.94</v>
      </c>
      <c r="K11" s="70">
        <v>-2.52</v>
      </c>
      <c r="L11" s="70">
        <v>71.099999999999994</v>
      </c>
      <c r="M11" s="70">
        <v>13.36</v>
      </c>
      <c r="N11" s="70">
        <f t="shared" si="8"/>
        <v>95</v>
      </c>
      <c r="O11" s="70">
        <v>50</v>
      </c>
      <c r="P11" s="70">
        <v>45</v>
      </c>
      <c r="S11" s="71"/>
      <c r="T11" s="71"/>
      <c r="U11" s="71"/>
    </row>
    <row r="12" spans="1:21" s="34" customFormat="1" ht="20.100000000000001" customHeight="1">
      <c r="A12" s="39" t="s">
        <v>70</v>
      </c>
      <c r="B12" s="69">
        <f t="shared" si="5"/>
        <v>26.23</v>
      </c>
      <c r="C12" s="70">
        <v>2.9299999999999997</v>
      </c>
      <c r="D12" s="70">
        <v>11.100000000000001</v>
      </c>
      <c r="E12" s="70">
        <v>12.2</v>
      </c>
      <c r="F12" s="70">
        <f t="shared" si="6"/>
        <v>3.8</v>
      </c>
      <c r="G12" s="70">
        <v>3.5999999999999996</v>
      </c>
      <c r="H12" s="70">
        <v>0.10000000000000009</v>
      </c>
      <c r="I12" s="70">
        <v>0.10000000000000009</v>
      </c>
      <c r="J12" s="70">
        <f t="shared" si="7"/>
        <v>22.43</v>
      </c>
      <c r="K12" s="70">
        <v>-0.66999999999999993</v>
      </c>
      <c r="L12" s="70">
        <v>11</v>
      </c>
      <c r="M12" s="70">
        <v>12.099999999999998</v>
      </c>
      <c r="N12" s="70">
        <f t="shared" si="8"/>
        <v>0</v>
      </c>
      <c r="O12" s="70"/>
      <c r="P12" s="70"/>
      <c r="S12" s="71"/>
      <c r="T12" s="71"/>
      <c r="U12" s="71"/>
    </row>
    <row r="13" spans="1:21" s="34" customFormat="1" ht="20.100000000000001" customHeight="1">
      <c r="A13" s="39" t="s">
        <v>76</v>
      </c>
      <c r="B13" s="69">
        <f t="shared" si="5"/>
        <v>16.119999999999994</v>
      </c>
      <c r="C13" s="70">
        <v>1.7000000000000002</v>
      </c>
      <c r="D13" s="70">
        <v>7.2099999999999973</v>
      </c>
      <c r="E13" s="70">
        <v>7.2099999999999973</v>
      </c>
      <c r="F13" s="70">
        <f t="shared" si="6"/>
        <v>1.9000000000000001</v>
      </c>
      <c r="G13" s="70">
        <v>2.5</v>
      </c>
      <c r="H13" s="70">
        <v>-0.30000000000000004</v>
      </c>
      <c r="I13" s="70">
        <v>-0.30000000000000004</v>
      </c>
      <c r="J13" s="70">
        <f t="shared" si="7"/>
        <v>14.219999999999995</v>
      </c>
      <c r="K13" s="70">
        <v>-0.8</v>
      </c>
      <c r="L13" s="70">
        <v>7.509999999999998</v>
      </c>
      <c r="M13" s="70">
        <v>7.509999999999998</v>
      </c>
      <c r="N13" s="70">
        <f t="shared" si="8"/>
        <v>0</v>
      </c>
      <c r="O13" s="70"/>
      <c r="P13" s="70"/>
      <c r="S13" s="71"/>
      <c r="T13" s="71"/>
      <c r="U13" s="71"/>
    </row>
    <row r="14" spans="1:21" s="58" customFormat="1" ht="20.100000000000001" customHeight="1">
      <c r="A14" s="55" t="s">
        <v>90</v>
      </c>
      <c r="B14" s="66">
        <f t="shared" si="5"/>
        <v>1797.635</v>
      </c>
      <c r="C14" s="67">
        <f>SUM(C15:C24)</f>
        <v>72.960000000000036</v>
      </c>
      <c r="D14" s="67">
        <f>SUM(D15:D24)</f>
        <v>1656.675</v>
      </c>
      <c r="E14" s="67">
        <f t="shared" ref="E14" si="9">I14+M14+P14</f>
        <v>68</v>
      </c>
      <c r="F14" s="67">
        <f>SUM(F15:F24)</f>
        <v>489</v>
      </c>
      <c r="G14" s="67">
        <f t="shared" ref="G14:I14" si="10">SUM(G15:G24)</f>
        <v>352</v>
      </c>
      <c r="H14" s="67">
        <f t="shared" si="10"/>
        <v>69</v>
      </c>
      <c r="I14" s="67">
        <f t="shared" si="10"/>
        <v>68</v>
      </c>
      <c r="J14" s="67">
        <f>SUM(J15:J24)</f>
        <v>1308.635</v>
      </c>
      <c r="K14" s="67">
        <f>SUM(K15:K24)</f>
        <v>-279.04000000000002</v>
      </c>
      <c r="L14" s="67">
        <f t="shared" ref="L14:P14" si="11">SUM(L15:L24)</f>
        <v>1587.675</v>
      </c>
      <c r="M14" s="67">
        <f t="shared" si="11"/>
        <v>0</v>
      </c>
      <c r="N14" s="67">
        <f t="shared" si="11"/>
        <v>0</v>
      </c>
      <c r="O14" s="67">
        <f t="shared" si="11"/>
        <v>0</v>
      </c>
      <c r="P14" s="67">
        <f t="shared" si="11"/>
        <v>0</v>
      </c>
    </row>
    <row r="15" spans="1:21" s="34" customFormat="1" ht="20.100000000000001" customHeight="1">
      <c r="A15" s="39" t="s">
        <v>17</v>
      </c>
      <c r="B15" s="69">
        <f t="shared" si="5"/>
        <v>214.45999999999998</v>
      </c>
      <c r="C15" s="70">
        <v>1.6800000000000068</v>
      </c>
      <c r="D15" s="70">
        <v>204.77999999999997</v>
      </c>
      <c r="E15" s="70">
        <v>8</v>
      </c>
      <c r="F15" s="70">
        <f>SUM(G15:I15)</f>
        <v>43</v>
      </c>
      <c r="G15" s="70">
        <v>27</v>
      </c>
      <c r="H15" s="70">
        <v>8</v>
      </c>
      <c r="I15" s="70">
        <v>8</v>
      </c>
      <c r="J15" s="70">
        <f>SUM(K15:M15)</f>
        <v>171.45999999999998</v>
      </c>
      <c r="K15" s="70">
        <v>-25.32</v>
      </c>
      <c r="L15" s="70">
        <v>196.77999999999997</v>
      </c>
      <c r="M15" s="70"/>
      <c r="N15" s="70">
        <f>SUM(O15:P15)</f>
        <v>0</v>
      </c>
      <c r="O15" s="70"/>
      <c r="P15" s="70"/>
    </row>
    <row r="16" spans="1:21" s="34" customFormat="1" ht="20.100000000000001" customHeight="1">
      <c r="A16" s="39" t="s">
        <v>36</v>
      </c>
      <c r="B16" s="69">
        <f t="shared" si="5"/>
        <v>533.96</v>
      </c>
      <c r="C16" s="70">
        <v>20.920000000000016</v>
      </c>
      <c r="D16" s="70">
        <v>498.03999999999996</v>
      </c>
      <c r="E16" s="70">
        <v>15</v>
      </c>
      <c r="F16" s="70">
        <f t="shared" ref="F16:F24" si="12">SUM(G16:I16)</f>
        <v>103</v>
      </c>
      <c r="G16" s="70">
        <v>73</v>
      </c>
      <c r="H16" s="70">
        <v>15</v>
      </c>
      <c r="I16" s="70">
        <v>15</v>
      </c>
      <c r="J16" s="70">
        <f t="shared" ref="J16:J24" si="13">SUM(K16:M16)</f>
        <v>430.96</v>
      </c>
      <c r="K16" s="70">
        <v>-52.08</v>
      </c>
      <c r="L16" s="70">
        <v>483.03999999999996</v>
      </c>
      <c r="M16" s="70"/>
      <c r="N16" s="70">
        <f t="shared" ref="N16:N24" si="14">SUM(O16:P16)</f>
        <v>0</v>
      </c>
      <c r="O16" s="70"/>
      <c r="P16" s="70"/>
    </row>
    <row r="17" spans="1:16" s="34" customFormat="1" ht="20.100000000000001" customHeight="1">
      <c r="A17" s="39" t="s">
        <v>19</v>
      </c>
      <c r="B17" s="69">
        <f t="shared" si="5"/>
        <v>537.65999999999985</v>
      </c>
      <c r="C17" s="70">
        <v>13.04000000000002</v>
      </c>
      <c r="D17" s="70">
        <v>509.61999999999989</v>
      </c>
      <c r="E17" s="70">
        <v>15</v>
      </c>
      <c r="F17" s="70">
        <f t="shared" si="12"/>
        <v>102</v>
      </c>
      <c r="G17" s="70">
        <v>71</v>
      </c>
      <c r="H17" s="70">
        <v>16</v>
      </c>
      <c r="I17" s="70">
        <v>15</v>
      </c>
      <c r="J17" s="70">
        <f t="shared" si="13"/>
        <v>435.65999999999991</v>
      </c>
      <c r="K17" s="70">
        <v>-57.96</v>
      </c>
      <c r="L17" s="70">
        <v>493.61999999999989</v>
      </c>
      <c r="M17" s="70"/>
      <c r="N17" s="70">
        <f t="shared" si="14"/>
        <v>0</v>
      </c>
      <c r="O17" s="70"/>
      <c r="P17" s="70"/>
    </row>
    <row r="18" spans="1:16" s="34" customFormat="1" ht="20.100000000000001" customHeight="1">
      <c r="A18" s="39" t="s">
        <v>20</v>
      </c>
      <c r="B18" s="69">
        <f t="shared" si="5"/>
        <v>33.17</v>
      </c>
      <c r="C18" s="70">
        <v>-2.120000000000001</v>
      </c>
      <c r="D18" s="70">
        <v>33.29</v>
      </c>
      <c r="E18" s="70">
        <v>2</v>
      </c>
      <c r="F18" s="70">
        <f t="shared" si="12"/>
        <v>15</v>
      </c>
      <c r="G18" s="70">
        <v>11</v>
      </c>
      <c r="H18" s="70">
        <v>2</v>
      </c>
      <c r="I18" s="70">
        <v>2</v>
      </c>
      <c r="J18" s="70">
        <f t="shared" si="13"/>
        <v>18.170000000000002</v>
      </c>
      <c r="K18" s="70">
        <v>-13.12</v>
      </c>
      <c r="L18" s="70">
        <v>31.29</v>
      </c>
      <c r="M18" s="70"/>
      <c r="N18" s="70">
        <f t="shared" si="14"/>
        <v>0</v>
      </c>
      <c r="O18" s="70"/>
      <c r="P18" s="70"/>
    </row>
    <row r="19" spans="1:16" s="34" customFormat="1" ht="20.100000000000001" customHeight="1">
      <c r="A19" s="39" t="s">
        <v>37</v>
      </c>
      <c r="B19" s="69">
        <f t="shared" si="5"/>
        <v>16.78</v>
      </c>
      <c r="C19" s="70">
        <v>0.52999999999999936</v>
      </c>
      <c r="D19" s="70">
        <v>15.25</v>
      </c>
      <c r="E19" s="70">
        <v>1</v>
      </c>
      <c r="F19" s="70">
        <f t="shared" si="12"/>
        <v>4</v>
      </c>
      <c r="G19" s="70">
        <v>2</v>
      </c>
      <c r="H19" s="70">
        <v>1</v>
      </c>
      <c r="I19" s="70">
        <v>1</v>
      </c>
      <c r="J19" s="70">
        <f t="shared" si="13"/>
        <v>12.78</v>
      </c>
      <c r="K19" s="70">
        <v>-1.47</v>
      </c>
      <c r="L19" s="70">
        <v>14.25</v>
      </c>
      <c r="M19" s="70"/>
      <c r="N19" s="70">
        <f t="shared" si="14"/>
        <v>0</v>
      </c>
      <c r="O19" s="70"/>
      <c r="P19" s="70"/>
    </row>
    <row r="20" spans="1:16" s="34" customFormat="1" ht="20.100000000000001" customHeight="1">
      <c r="A20" s="39" t="s">
        <v>22</v>
      </c>
      <c r="B20" s="69">
        <f t="shared" si="5"/>
        <v>118.96999999999998</v>
      </c>
      <c r="C20" s="70">
        <v>8.5799999999999983</v>
      </c>
      <c r="D20" s="70">
        <v>106.38999999999999</v>
      </c>
      <c r="E20" s="70">
        <v>4</v>
      </c>
      <c r="F20" s="70">
        <f t="shared" si="12"/>
        <v>28</v>
      </c>
      <c r="G20" s="70">
        <v>20</v>
      </c>
      <c r="H20" s="70">
        <v>4</v>
      </c>
      <c r="I20" s="70">
        <v>4</v>
      </c>
      <c r="J20" s="70">
        <f t="shared" si="13"/>
        <v>90.969999999999985</v>
      </c>
      <c r="K20" s="70">
        <v>-11.42</v>
      </c>
      <c r="L20" s="70">
        <v>102.38999999999999</v>
      </c>
      <c r="M20" s="70"/>
      <c r="N20" s="70">
        <f t="shared" si="14"/>
        <v>0</v>
      </c>
      <c r="O20" s="70"/>
      <c r="P20" s="70"/>
    </row>
    <row r="21" spans="1:16" s="34" customFormat="1" ht="20.100000000000001" customHeight="1">
      <c r="A21" s="39" t="s">
        <v>23</v>
      </c>
      <c r="B21" s="69">
        <f t="shared" si="5"/>
        <v>166.24999999999997</v>
      </c>
      <c r="C21" s="70">
        <v>33.47999999999999</v>
      </c>
      <c r="D21" s="70">
        <v>120.76999999999998</v>
      </c>
      <c r="E21" s="70">
        <v>12</v>
      </c>
      <c r="F21" s="70">
        <f t="shared" si="12"/>
        <v>108</v>
      </c>
      <c r="G21" s="70">
        <v>84</v>
      </c>
      <c r="H21" s="70">
        <v>12</v>
      </c>
      <c r="I21" s="70">
        <v>12</v>
      </c>
      <c r="J21" s="70">
        <f t="shared" si="13"/>
        <v>58.249999999999986</v>
      </c>
      <c r="K21" s="70">
        <v>-50.519999999999996</v>
      </c>
      <c r="L21" s="70">
        <v>108.76999999999998</v>
      </c>
      <c r="M21" s="70"/>
      <c r="N21" s="70">
        <f t="shared" si="14"/>
        <v>0</v>
      </c>
      <c r="O21" s="70"/>
      <c r="P21" s="70"/>
    </row>
    <row r="22" spans="1:16" s="34" customFormat="1" ht="20.100000000000001" customHeight="1">
      <c r="A22" s="39" t="s">
        <v>24</v>
      </c>
      <c r="B22" s="69">
        <f t="shared" si="5"/>
        <v>80.965000000000032</v>
      </c>
      <c r="C22" s="70">
        <v>-2.3499999999999943</v>
      </c>
      <c r="D22" s="70">
        <v>76.315000000000026</v>
      </c>
      <c r="E22" s="70">
        <v>7</v>
      </c>
      <c r="F22" s="70">
        <f t="shared" si="12"/>
        <v>60</v>
      </c>
      <c r="G22" s="70">
        <v>46</v>
      </c>
      <c r="H22" s="70">
        <v>7</v>
      </c>
      <c r="I22" s="70">
        <v>7</v>
      </c>
      <c r="J22" s="70">
        <f t="shared" si="13"/>
        <v>20.965000000000025</v>
      </c>
      <c r="K22" s="70">
        <v>-48.35</v>
      </c>
      <c r="L22" s="70">
        <v>69.315000000000026</v>
      </c>
      <c r="M22" s="70"/>
      <c r="N22" s="70">
        <f t="shared" si="14"/>
        <v>0</v>
      </c>
      <c r="O22" s="70"/>
      <c r="P22" s="70"/>
    </row>
    <row r="23" spans="1:16" s="34" customFormat="1" ht="20.100000000000001" customHeight="1">
      <c r="A23" s="39" t="s">
        <v>25</v>
      </c>
      <c r="B23" s="69">
        <f t="shared" si="5"/>
        <v>22.5</v>
      </c>
      <c r="C23" s="70">
        <v>-0.32000000000000028</v>
      </c>
      <c r="D23" s="70">
        <v>20.82</v>
      </c>
      <c r="E23" s="70">
        <v>2</v>
      </c>
      <c r="F23" s="70">
        <f t="shared" si="12"/>
        <v>15</v>
      </c>
      <c r="G23" s="70">
        <v>11</v>
      </c>
      <c r="H23" s="70">
        <v>2</v>
      </c>
      <c r="I23" s="70">
        <v>2</v>
      </c>
      <c r="J23" s="70">
        <f t="shared" si="13"/>
        <v>7.5</v>
      </c>
      <c r="K23" s="70">
        <v>-11.32</v>
      </c>
      <c r="L23" s="70">
        <v>18.82</v>
      </c>
      <c r="M23" s="70"/>
      <c r="N23" s="70">
        <f t="shared" si="14"/>
        <v>0</v>
      </c>
      <c r="O23" s="70"/>
      <c r="P23" s="70"/>
    </row>
    <row r="24" spans="1:16" s="34" customFormat="1" ht="20.100000000000001" customHeight="1">
      <c r="A24" s="39" t="s">
        <v>38</v>
      </c>
      <c r="B24" s="69">
        <f t="shared" si="5"/>
        <v>72.920000000000016</v>
      </c>
      <c r="C24" s="70">
        <v>-0.47999999999999687</v>
      </c>
      <c r="D24" s="70">
        <v>71.400000000000006</v>
      </c>
      <c r="E24" s="70">
        <v>2</v>
      </c>
      <c r="F24" s="70">
        <f t="shared" si="12"/>
        <v>11</v>
      </c>
      <c r="G24" s="70">
        <v>7</v>
      </c>
      <c r="H24" s="70">
        <v>2</v>
      </c>
      <c r="I24" s="70">
        <v>2</v>
      </c>
      <c r="J24" s="70">
        <f t="shared" si="13"/>
        <v>61.92</v>
      </c>
      <c r="K24" s="70">
        <v>-7.48</v>
      </c>
      <c r="L24" s="70">
        <v>69.400000000000006</v>
      </c>
      <c r="M24" s="70"/>
      <c r="N24" s="70">
        <f t="shared" si="14"/>
        <v>0</v>
      </c>
      <c r="O24" s="70"/>
      <c r="P24" s="70"/>
    </row>
    <row r="25" spans="1:16" ht="20.100000000000001" customHeight="1">
      <c r="A25" s="72" t="s">
        <v>77</v>
      </c>
    </row>
  </sheetData>
  <mergeCells count="6">
    <mergeCell ref="A1:P1"/>
    <mergeCell ref="A2:A3"/>
    <mergeCell ref="B2:E2"/>
    <mergeCell ref="F2:I2"/>
    <mergeCell ref="J2:M2"/>
    <mergeCell ref="N2:P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9"/>
  <sheetViews>
    <sheetView workbookViewId="0">
      <selection sqref="A1:G1"/>
    </sheetView>
  </sheetViews>
  <sheetFormatPr defaultRowHeight="13.5"/>
  <cols>
    <col min="1" max="1" width="30.625" style="34" customWidth="1"/>
    <col min="2" max="2" width="15.625" style="34" customWidth="1"/>
    <col min="3" max="7" width="15.625" customWidth="1"/>
  </cols>
  <sheetData>
    <row r="1" spans="1:7" ht="39.950000000000003" customHeight="1">
      <c r="A1" s="73" t="s">
        <v>162</v>
      </c>
      <c r="B1" s="73"/>
      <c r="C1" s="73"/>
      <c r="D1" s="73"/>
      <c r="E1" s="73"/>
      <c r="F1" s="73"/>
      <c r="G1" s="73"/>
    </row>
    <row r="2" spans="1:7" ht="20.100000000000001" customHeight="1">
      <c r="A2" s="74"/>
      <c r="B2" s="74"/>
      <c r="G2" s="74" t="s">
        <v>93</v>
      </c>
    </row>
    <row r="3" spans="1:7" ht="20.100000000000001" customHeight="1">
      <c r="A3" s="75" t="s">
        <v>94</v>
      </c>
      <c r="B3" s="76" t="s">
        <v>95</v>
      </c>
      <c r="C3" s="82" t="s">
        <v>96</v>
      </c>
      <c r="D3" s="82"/>
      <c r="E3" s="82"/>
      <c r="F3" s="82"/>
      <c r="G3" s="82"/>
    </row>
    <row r="4" spans="1:7" ht="20.100000000000001" customHeight="1">
      <c r="A4" s="75"/>
      <c r="B4" s="76"/>
      <c r="C4" s="82" t="s">
        <v>97</v>
      </c>
      <c r="D4" s="82"/>
      <c r="E4" s="82" t="s">
        <v>98</v>
      </c>
      <c r="F4" s="82"/>
      <c r="G4" s="82"/>
    </row>
    <row r="5" spans="1:7" ht="30" customHeight="1">
      <c r="A5" s="75"/>
      <c r="B5" s="76"/>
      <c r="C5" s="77" t="s">
        <v>99</v>
      </c>
      <c r="D5" s="77" t="s">
        <v>100</v>
      </c>
      <c r="E5" s="77" t="s">
        <v>35</v>
      </c>
      <c r="F5" s="77" t="s">
        <v>101</v>
      </c>
      <c r="G5" s="77" t="s">
        <v>100</v>
      </c>
    </row>
    <row r="6" spans="1:7" ht="20.100000000000001" customHeight="1">
      <c r="A6" s="83" t="s">
        <v>27</v>
      </c>
      <c r="B6" s="78">
        <f>C6+E6</f>
        <v>4589.6839599999994</v>
      </c>
      <c r="C6" s="78">
        <v>3665.6839599999994</v>
      </c>
      <c r="D6" s="78">
        <v>1304</v>
      </c>
      <c r="E6" s="78">
        <v>924</v>
      </c>
      <c r="F6" s="78">
        <v>368.63730000000004</v>
      </c>
      <c r="G6" s="79">
        <v>198</v>
      </c>
    </row>
    <row r="7" spans="1:7" ht="20.100000000000001" customHeight="1">
      <c r="A7" s="80" t="s">
        <v>102</v>
      </c>
      <c r="B7" s="78">
        <f>C7+E7</f>
        <v>546</v>
      </c>
      <c r="C7" s="79">
        <v>435</v>
      </c>
      <c r="D7" s="78">
        <v>154.80472000000003</v>
      </c>
      <c r="E7" s="78">
        <v>111</v>
      </c>
      <c r="F7" s="79">
        <v>43.968125000000001</v>
      </c>
      <c r="G7" s="78">
        <v>23.926900000000003</v>
      </c>
    </row>
    <row r="8" spans="1:7" ht="20.100000000000001" customHeight="1">
      <c r="A8" s="80" t="s">
        <v>103</v>
      </c>
      <c r="B8" s="78">
        <f t="shared" ref="B8:B29" si="0">C8+E8</f>
        <v>388.25588000000005</v>
      </c>
      <c r="C8" s="79">
        <v>308.25588000000005</v>
      </c>
      <c r="D8" s="78">
        <v>110.25588000000003</v>
      </c>
      <c r="E8" s="78">
        <v>80</v>
      </c>
      <c r="F8" s="79">
        <v>31.832150000000002</v>
      </c>
      <c r="G8" s="78">
        <v>17.041350000000005</v>
      </c>
    </row>
    <row r="9" spans="1:7" ht="20.100000000000001" customHeight="1">
      <c r="A9" s="80" t="s">
        <v>104</v>
      </c>
      <c r="B9" s="78">
        <f t="shared" si="0"/>
        <v>642.95812000000001</v>
      </c>
      <c r="C9" s="79">
        <v>509.95812000000001</v>
      </c>
      <c r="D9" s="78">
        <v>187.95812000000001</v>
      </c>
      <c r="E9" s="78">
        <v>133</v>
      </c>
      <c r="F9" s="79">
        <v>53.735100000000003</v>
      </c>
      <c r="G9" s="78">
        <v>29.051150000000003</v>
      </c>
    </row>
    <row r="10" spans="1:7" ht="20.100000000000001" customHeight="1">
      <c r="A10" s="80" t="s">
        <v>105</v>
      </c>
      <c r="B10" s="78">
        <f t="shared" si="0"/>
        <v>445.44740000000002</v>
      </c>
      <c r="C10" s="79">
        <v>352.44740000000002</v>
      </c>
      <c r="D10" s="78">
        <v>131.44739999999999</v>
      </c>
      <c r="E10" s="78">
        <v>93</v>
      </c>
      <c r="F10" s="79">
        <v>37.322049999999997</v>
      </c>
      <c r="G10" s="78">
        <v>20.316749999999999</v>
      </c>
    </row>
    <row r="11" spans="1:7" ht="20.100000000000001" customHeight="1">
      <c r="A11" s="80" t="s">
        <v>106</v>
      </c>
      <c r="B11" s="78">
        <f t="shared" si="0"/>
        <v>277.49991999999997</v>
      </c>
      <c r="C11" s="79">
        <v>219.49992</v>
      </c>
      <c r="D11" s="78">
        <v>83.499920000000003</v>
      </c>
      <c r="E11" s="78">
        <v>58</v>
      </c>
      <c r="F11" s="79">
        <v>23.692575000000001</v>
      </c>
      <c r="G11" s="78">
        <v>12.905900000000001</v>
      </c>
    </row>
    <row r="12" spans="1:7" ht="20.100000000000001" customHeight="1">
      <c r="A12" s="80" t="s">
        <v>107</v>
      </c>
      <c r="B12" s="78">
        <f t="shared" si="0"/>
        <v>248.07875999999999</v>
      </c>
      <c r="C12" s="79">
        <v>200.07875999999999</v>
      </c>
      <c r="D12" s="78">
        <v>53.078760000000003</v>
      </c>
      <c r="E12" s="78">
        <v>48</v>
      </c>
      <c r="F12" s="79">
        <v>16.611325000000001</v>
      </c>
      <c r="G12" s="78">
        <v>8.2039500000000007</v>
      </c>
    </row>
    <row r="13" spans="1:7" ht="20.100000000000001" customHeight="1">
      <c r="A13" s="80" t="s">
        <v>108</v>
      </c>
      <c r="B13" s="78">
        <f t="shared" si="0"/>
        <v>275.33771999999999</v>
      </c>
      <c r="C13" s="79">
        <v>219.33771999999999</v>
      </c>
      <c r="D13" s="78">
        <v>72.337720000000004</v>
      </c>
      <c r="E13" s="78">
        <v>56</v>
      </c>
      <c r="F13" s="79">
        <v>21.333874999999999</v>
      </c>
      <c r="G13" s="78">
        <v>11.18065</v>
      </c>
    </row>
    <row r="14" spans="1:7" ht="20.100000000000001" customHeight="1">
      <c r="A14" s="80" t="s">
        <v>71</v>
      </c>
      <c r="B14" s="78">
        <f t="shared" si="0"/>
        <v>176.64600000000002</v>
      </c>
      <c r="C14" s="79">
        <v>140.64600000000002</v>
      </c>
      <c r="D14" s="78">
        <v>51.646000000000001</v>
      </c>
      <c r="E14" s="78">
        <v>36</v>
      </c>
      <c r="F14" s="79">
        <v>15.038</v>
      </c>
      <c r="G14" s="78">
        <v>7.9824999999999999</v>
      </c>
    </row>
    <row r="15" spans="1:7" ht="20.100000000000001" customHeight="1">
      <c r="A15" s="80" t="s">
        <v>109</v>
      </c>
      <c r="B15" s="78">
        <f t="shared" si="0"/>
        <v>33.462879999999998</v>
      </c>
      <c r="C15" s="79">
        <v>26.462879999999998</v>
      </c>
      <c r="D15" s="78">
        <v>9.4628799999999984</v>
      </c>
      <c r="E15" s="78">
        <v>7</v>
      </c>
      <c r="F15" s="79">
        <v>2.752675</v>
      </c>
      <c r="G15" s="78">
        <v>1.4625999999999999</v>
      </c>
    </row>
    <row r="16" spans="1:7" ht="20.100000000000001" customHeight="1">
      <c r="A16" s="80" t="s">
        <v>110</v>
      </c>
      <c r="B16" s="78">
        <f t="shared" si="0"/>
        <v>34.729840000000003</v>
      </c>
      <c r="C16" s="79">
        <v>27.729840000000003</v>
      </c>
      <c r="D16" s="78">
        <v>8.7298400000000029</v>
      </c>
      <c r="E16" s="78">
        <v>7</v>
      </c>
      <c r="F16" s="79">
        <v>2.6084750000000003</v>
      </c>
      <c r="G16" s="78">
        <v>1.3493000000000006</v>
      </c>
    </row>
    <row r="17" spans="1:7" ht="20.100000000000001" customHeight="1">
      <c r="A17" s="80" t="s">
        <v>111</v>
      </c>
      <c r="B17" s="78">
        <f t="shared" si="0"/>
        <v>165.18191999999999</v>
      </c>
      <c r="C17" s="79">
        <v>132.18191999999999</v>
      </c>
      <c r="D17" s="78">
        <v>45.181919999999998</v>
      </c>
      <c r="E17" s="78">
        <v>33</v>
      </c>
      <c r="F17" s="79">
        <v>13.032075000000001</v>
      </c>
      <c r="G17" s="78">
        <v>6.9834000000000005</v>
      </c>
    </row>
    <row r="18" spans="1:7" ht="20.100000000000001" customHeight="1">
      <c r="A18" s="80" t="s">
        <v>112</v>
      </c>
      <c r="B18" s="78">
        <f t="shared" si="0"/>
        <v>17.398240000000001</v>
      </c>
      <c r="C18" s="79">
        <v>14.398240000000001</v>
      </c>
      <c r="D18" s="78">
        <v>4.3982400000000004</v>
      </c>
      <c r="E18" s="78">
        <v>3</v>
      </c>
      <c r="F18" s="79">
        <v>1.1587499999999999</v>
      </c>
      <c r="G18" s="78">
        <v>0.67980000000000018</v>
      </c>
    </row>
    <row r="19" spans="1:7" ht="20.100000000000001" customHeight="1">
      <c r="A19" s="80" t="s">
        <v>113</v>
      </c>
      <c r="B19" s="78">
        <f t="shared" si="0"/>
        <v>445.24788000000001</v>
      </c>
      <c r="C19" s="79">
        <v>354.24788000000001</v>
      </c>
      <c r="D19" s="78">
        <v>130.24788000000004</v>
      </c>
      <c r="E19" s="78">
        <v>91</v>
      </c>
      <c r="F19" s="79">
        <v>37.242224999999998</v>
      </c>
      <c r="G19" s="78">
        <v>20.131350000000005</v>
      </c>
    </row>
    <row r="20" spans="1:7" ht="20.100000000000001" customHeight="1">
      <c r="A20" s="80" t="s">
        <v>114</v>
      </c>
      <c r="B20" s="78">
        <f t="shared" si="0"/>
        <v>80.956679999999992</v>
      </c>
      <c r="C20" s="79">
        <v>63.956679999999992</v>
      </c>
      <c r="D20" s="78">
        <v>24.956679999999995</v>
      </c>
      <c r="E20" s="78">
        <v>17</v>
      </c>
      <c r="F20" s="79">
        <v>7.1636500000000005</v>
      </c>
      <c r="G20" s="78">
        <v>3.8573499999999998</v>
      </c>
    </row>
    <row r="21" spans="1:7" ht="20.100000000000001" customHeight="1">
      <c r="A21" s="81" t="s">
        <v>115</v>
      </c>
      <c r="B21" s="78">
        <f t="shared" si="0"/>
        <v>38.495400000000004</v>
      </c>
      <c r="C21" s="79">
        <v>30.4954</v>
      </c>
      <c r="D21" s="78">
        <v>11.4954</v>
      </c>
      <c r="E21" s="78">
        <v>8</v>
      </c>
      <c r="F21" s="79">
        <v>3.3706749999999999</v>
      </c>
      <c r="G21" s="78">
        <v>1.7767500000000001</v>
      </c>
    </row>
    <row r="22" spans="1:7" ht="20.100000000000001" customHeight="1">
      <c r="A22" s="81" t="s">
        <v>116</v>
      </c>
      <c r="B22" s="78">
        <f t="shared" si="0"/>
        <v>8.998800000000001</v>
      </c>
      <c r="C22" s="79">
        <v>6.998800000000001</v>
      </c>
      <c r="D22" s="78">
        <v>2.9988000000000006</v>
      </c>
      <c r="E22" s="78">
        <v>2</v>
      </c>
      <c r="F22" s="79">
        <v>0.90639999999999998</v>
      </c>
      <c r="G22" s="78">
        <v>0.46350000000000013</v>
      </c>
    </row>
    <row r="23" spans="1:7" ht="20.100000000000001" customHeight="1">
      <c r="A23" s="81" t="s">
        <v>117</v>
      </c>
      <c r="B23" s="78">
        <f t="shared" si="0"/>
        <v>105.19512</v>
      </c>
      <c r="C23" s="79">
        <v>85.195120000000003</v>
      </c>
      <c r="D23" s="78">
        <v>12.195120000000003</v>
      </c>
      <c r="E23" s="78">
        <v>20</v>
      </c>
      <c r="F23" s="78">
        <v>7.3258749999999999</v>
      </c>
      <c r="G23" s="78">
        <v>1.8849000000000007</v>
      </c>
    </row>
    <row r="24" spans="1:7" ht="20.100000000000001" customHeight="1">
      <c r="A24" s="81" t="s">
        <v>118</v>
      </c>
      <c r="B24" s="78">
        <f t="shared" si="0"/>
        <v>5.0999600000000003</v>
      </c>
      <c r="C24" s="79">
        <v>4.0999600000000003</v>
      </c>
      <c r="D24" s="78">
        <v>9.9960000000000021E-2</v>
      </c>
      <c r="E24" s="78">
        <v>1</v>
      </c>
      <c r="F24" s="78">
        <v>0.177675</v>
      </c>
      <c r="G24" s="78">
        <v>1.5450000000000004E-2</v>
      </c>
    </row>
    <row r="25" spans="1:7" ht="20.100000000000001" customHeight="1">
      <c r="A25" s="81" t="s">
        <v>119</v>
      </c>
      <c r="B25" s="78">
        <f t="shared" si="0"/>
        <v>280.69344000000001</v>
      </c>
      <c r="C25" s="79">
        <v>221.69344000000001</v>
      </c>
      <c r="D25" s="78">
        <v>99.69344000000001</v>
      </c>
      <c r="E25" s="78">
        <v>59</v>
      </c>
      <c r="F25" s="78">
        <v>25.1629</v>
      </c>
      <c r="G25" s="78">
        <v>15.408800000000003</v>
      </c>
    </row>
    <row r="26" spans="1:7" ht="20.100000000000001" customHeight="1">
      <c r="A26" s="81" t="s">
        <v>120</v>
      </c>
      <c r="B26" s="78">
        <f t="shared" si="0"/>
        <v>6</v>
      </c>
      <c r="C26" s="79">
        <v>5</v>
      </c>
      <c r="D26" s="78">
        <v>0</v>
      </c>
      <c r="E26" s="78">
        <v>1</v>
      </c>
      <c r="F26" s="78">
        <v>0.20600000000000002</v>
      </c>
      <c r="G26" s="78">
        <v>0</v>
      </c>
    </row>
    <row r="27" spans="1:7" ht="20.100000000000001" customHeight="1">
      <c r="A27" s="81" t="s">
        <v>121</v>
      </c>
      <c r="B27" s="78">
        <f t="shared" si="0"/>
        <v>23</v>
      </c>
      <c r="C27" s="79">
        <v>18</v>
      </c>
      <c r="D27" s="78">
        <v>7.8635200000000003</v>
      </c>
      <c r="E27" s="78">
        <v>5</v>
      </c>
      <c r="F27" s="78">
        <v>2.1810250000000004</v>
      </c>
      <c r="G27" s="78">
        <v>1.2154000000000003</v>
      </c>
    </row>
    <row r="28" spans="1:7" ht="20.100000000000001" customHeight="1">
      <c r="A28" s="81" t="s">
        <v>122</v>
      </c>
      <c r="B28" s="78">
        <f t="shared" si="0"/>
        <v>200</v>
      </c>
      <c r="C28" s="79">
        <v>167</v>
      </c>
      <c r="D28" s="78">
        <v>58.327999999999996</v>
      </c>
      <c r="E28" s="78">
        <v>33</v>
      </c>
      <c r="F28" s="78">
        <v>13.008600000000001</v>
      </c>
      <c r="G28" s="78">
        <v>6.9739999999999993</v>
      </c>
    </row>
    <row r="29" spans="1:7" ht="20.100000000000001" customHeight="1">
      <c r="A29" s="81" t="s">
        <v>123</v>
      </c>
      <c r="B29" s="78">
        <f t="shared" si="0"/>
        <v>145</v>
      </c>
      <c r="C29" s="79">
        <v>123</v>
      </c>
      <c r="D29" s="78">
        <v>43.776000000000003</v>
      </c>
      <c r="E29" s="78">
        <v>22</v>
      </c>
      <c r="F29" s="78">
        <v>8.8071000000000002</v>
      </c>
      <c r="G29" s="78">
        <v>4.7120000000000006</v>
      </c>
    </row>
  </sheetData>
  <mergeCells count="6">
    <mergeCell ref="A1:G1"/>
    <mergeCell ref="B3:B5"/>
    <mergeCell ref="C3:G3"/>
    <mergeCell ref="C4:D4"/>
    <mergeCell ref="E4:G4"/>
    <mergeCell ref="A3:A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2"/>
  <sheetViews>
    <sheetView workbookViewId="0">
      <selection sqref="A1:AE1"/>
    </sheetView>
  </sheetViews>
  <sheetFormatPr defaultRowHeight="13.5"/>
  <cols>
    <col min="1" max="1" width="23.625" style="34" customWidth="1"/>
    <col min="2" max="18" width="6.625" style="1" customWidth="1"/>
    <col min="19" max="27" width="6.625" style="84" customWidth="1"/>
    <col min="28" max="31" width="6.625" style="1" customWidth="1"/>
    <col min="32" max="256" width="9" style="1"/>
    <col min="257" max="257" width="22.5" style="1" customWidth="1"/>
    <col min="258" max="287" width="7.125" style="1" customWidth="1"/>
    <col min="288" max="512" width="9" style="1"/>
    <col min="513" max="513" width="22.5" style="1" customWidth="1"/>
    <col min="514" max="543" width="7.125" style="1" customWidth="1"/>
    <col min="544" max="768" width="9" style="1"/>
    <col min="769" max="769" width="22.5" style="1" customWidth="1"/>
    <col min="770" max="799" width="7.125" style="1" customWidth="1"/>
    <col min="800" max="1024" width="9" style="1"/>
    <col min="1025" max="1025" width="22.5" style="1" customWidth="1"/>
    <col min="1026" max="1055" width="7.125" style="1" customWidth="1"/>
    <col min="1056" max="1280" width="9" style="1"/>
    <col min="1281" max="1281" width="22.5" style="1" customWidth="1"/>
    <col min="1282" max="1311" width="7.125" style="1" customWidth="1"/>
    <col min="1312" max="1536" width="9" style="1"/>
    <col min="1537" max="1537" width="22.5" style="1" customWidth="1"/>
    <col min="1538" max="1567" width="7.125" style="1" customWidth="1"/>
    <col min="1568" max="1792" width="9" style="1"/>
    <col min="1793" max="1793" width="22.5" style="1" customWidth="1"/>
    <col min="1794" max="1823" width="7.125" style="1" customWidth="1"/>
    <col min="1824" max="2048" width="9" style="1"/>
    <col min="2049" max="2049" width="22.5" style="1" customWidth="1"/>
    <col min="2050" max="2079" width="7.125" style="1" customWidth="1"/>
    <col min="2080" max="2304" width="9" style="1"/>
    <col min="2305" max="2305" width="22.5" style="1" customWidth="1"/>
    <col min="2306" max="2335" width="7.125" style="1" customWidth="1"/>
    <col min="2336" max="2560" width="9" style="1"/>
    <col min="2561" max="2561" width="22.5" style="1" customWidth="1"/>
    <col min="2562" max="2591" width="7.125" style="1" customWidth="1"/>
    <col min="2592" max="2816" width="9" style="1"/>
    <col min="2817" max="2817" width="22.5" style="1" customWidth="1"/>
    <col min="2818" max="2847" width="7.125" style="1" customWidth="1"/>
    <col min="2848" max="3072" width="9" style="1"/>
    <col min="3073" max="3073" width="22.5" style="1" customWidth="1"/>
    <col min="3074" max="3103" width="7.125" style="1" customWidth="1"/>
    <col min="3104" max="3328" width="9" style="1"/>
    <col min="3329" max="3329" width="22.5" style="1" customWidth="1"/>
    <col min="3330" max="3359" width="7.125" style="1" customWidth="1"/>
    <col min="3360" max="3584" width="9" style="1"/>
    <col min="3585" max="3585" width="22.5" style="1" customWidth="1"/>
    <col min="3586" max="3615" width="7.125" style="1" customWidth="1"/>
    <col min="3616" max="3840" width="9" style="1"/>
    <col min="3841" max="3841" width="22.5" style="1" customWidth="1"/>
    <col min="3842" max="3871" width="7.125" style="1" customWidth="1"/>
    <col min="3872" max="4096" width="9" style="1"/>
    <col min="4097" max="4097" width="22.5" style="1" customWidth="1"/>
    <col min="4098" max="4127" width="7.125" style="1" customWidth="1"/>
    <col min="4128" max="4352" width="9" style="1"/>
    <col min="4353" max="4353" width="22.5" style="1" customWidth="1"/>
    <col min="4354" max="4383" width="7.125" style="1" customWidth="1"/>
    <col min="4384" max="4608" width="9" style="1"/>
    <col min="4609" max="4609" width="22.5" style="1" customWidth="1"/>
    <col min="4610" max="4639" width="7.125" style="1" customWidth="1"/>
    <col min="4640" max="4864" width="9" style="1"/>
    <col min="4865" max="4865" width="22.5" style="1" customWidth="1"/>
    <col min="4866" max="4895" width="7.125" style="1" customWidth="1"/>
    <col min="4896" max="5120" width="9" style="1"/>
    <col min="5121" max="5121" width="22.5" style="1" customWidth="1"/>
    <col min="5122" max="5151" width="7.125" style="1" customWidth="1"/>
    <col min="5152" max="5376" width="9" style="1"/>
    <col min="5377" max="5377" width="22.5" style="1" customWidth="1"/>
    <col min="5378" max="5407" width="7.125" style="1" customWidth="1"/>
    <col min="5408" max="5632" width="9" style="1"/>
    <col min="5633" max="5633" width="22.5" style="1" customWidth="1"/>
    <col min="5634" max="5663" width="7.125" style="1" customWidth="1"/>
    <col min="5664" max="5888" width="9" style="1"/>
    <col min="5889" max="5889" width="22.5" style="1" customWidth="1"/>
    <col min="5890" max="5919" width="7.125" style="1" customWidth="1"/>
    <col min="5920" max="6144" width="9" style="1"/>
    <col min="6145" max="6145" width="22.5" style="1" customWidth="1"/>
    <col min="6146" max="6175" width="7.125" style="1" customWidth="1"/>
    <col min="6176" max="6400" width="9" style="1"/>
    <col min="6401" max="6401" width="22.5" style="1" customWidth="1"/>
    <col min="6402" max="6431" width="7.125" style="1" customWidth="1"/>
    <col min="6432" max="6656" width="9" style="1"/>
    <col min="6657" max="6657" width="22.5" style="1" customWidth="1"/>
    <col min="6658" max="6687" width="7.125" style="1" customWidth="1"/>
    <col min="6688" max="6912" width="9" style="1"/>
    <col min="6913" max="6913" width="22.5" style="1" customWidth="1"/>
    <col min="6914" max="6943" width="7.125" style="1" customWidth="1"/>
    <col min="6944" max="7168" width="9" style="1"/>
    <col min="7169" max="7169" width="22.5" style="1" customWidth="1"/>
    <col min="7170" max="7199" width="7.125" style="1" customWidth="1"/>
    <col min="7200" max="7424" width="9" style="1"/>
    <col min="7425" max="7425" width="22.5" style="1" customWidth="1"/>
    <col min="7426" max="7455" width="7.125" style="1" customWidth="1"/>
    <col min="7456" max="7680" width="9" style="1"/>
    <col min="7681" max="7681" width="22.5" style="1" customWidth="1"/>
    <col min="7682" max="7711" width="7.125" style="1" customWidth="1"/>
    <col min="7712" max="7936" width="9" style="1"/>
    <col min="7937" max="7937" width="22.5" style="1" customWidth="1"/>
    <col min="7938" max="7967" width="7.125" style="1" customWidth="1"/>
    <col min="7968" max="8192" width="9" style="1"/>
    <col min="8193" max="8193" width="22.5" style="1" customWidth="1"/>
    <col min="8194" max="8223" width="7.125" style="1" customWidth="1"/>
    <col min="8224" max="8448" width="9" style="1"/>
    <col min="8449" max="8449" width="22.5" style="1" customWidth="1"/>
    <col min="8450" max="8479" width="7.125" style="1" customWidth="1"/>
    <col min="8480" max="8704" width="9" style="1"/>
    <col min="8705" max="8705" width="22.5" style="1" customWidth="1"/>
    <col min="8706" max="8735" width="7.125" style="1" customWidth="1"/>
    <col min="8736" max="8960" width="9" style="1"/>
    <col min="8961" max="8961" width="22.5" style="1" customWidth="1"/>
    <col min="8962" max="8991" width="7.125" style="1" customWidth="1"/>
    <col min="8992" max="9216" width="9" style="1"/>
    <col min="9217" max="9217" width="22.5" style="1" customWidth="1"/>
    <col min="9218" max="9247" width="7.125" style="1" customWidth="1"/>
    <col min="9248" max="9472" width="9" style="1"/>
    <col min="9473" max="9473" width="22.5" style="1" customWidth="1"/>
    <col min="9474" max="9503" width="7.125" style="1" customWidth="1"/>
    <col min="9504" max="9728" width="9" style="1"/>
    <col min="9729" max="9729" width="22.5" style="1" customWidth="1"/>
    <col min="9730" max="9759" width="7.125" style="1" customWidth="1"/>
    <col min="9760" max="9984" width="9" style="1"/>
    <col min="9985" max="9985" width="22.5" style="1" customWidth="1"/>
    <col min="9986" max="10015" width="7.125" style="1" customWidth="1"/>
    <col min="10016" max="10240" width="9" style="1"/>
    <col min="10241" max="10241" width="22.5" style="1" customWidth="1"/>
    <col min="10242" max="10271" width="7.125" style="1" customWidth="1"/>
    <col min="10272" max="10496" width="9" style="1"/>
    <col min="10497" max="10497" width="22.5" style="1" customWidth="1"/>
    <col min="10498" max="10527" width="7.125" style="1" customWidth="1"/>
    <col min="10528" max="10752" width="9" style="1"/>
    <col min="10753" max="10753" width="22.5" style="1" customWidth="1"/>
    <col min="10754" max="10783" width="7.125" style="1" customWidth="1"/>
    <col min="10784" max="11008" width="9" style="1"/>
    <col min="11009" max="11009" width="22.5" style="1" customWidth="1"/>
    <col min="11010" max="11039" width="7.125" style="1" customWidth="1"/>
    <col min="11040" max="11264" width="9" style="1"/>
    <col min="11265" max="11265" width="22.5" style="1" customWidth="1"/>
    <col min="11266" max="11295" width="7.125" style="1" customWidth="1"/>
    <col min="11296" max="11520" width="9" style="1"/>
    <col min="11521" max="11521" width="22.5" style="1" customWidth="1"/>
    <col min="11522" max="11551" width="7.125" style="1" customWidth="1"/>
    <col min="11552" max="11776" width="9" style="1"/>
    <col min="11777" max="11777" width="22.5" style="1" customWidth="1"/>
    <col min="11778" max="11807" width="7.125" style="1" customWidth="1"/>
    <col min="11808" max="12032" width="9" style="1"/>
    <col min="12033" max="12033" width="22.5" style="1" customWidth="1"/>
    <col min="12034" max="12063" width="7.125" style="1" customWidth="1"/>
    <col min="12064" max="12288" width="9" style="1"/>
    <col min="12289" max="12289" width="22.5" style="1" customWidth="1"/>
    <col min="12290" max="12319" width="7.125" style="1" customWidth="1"/>
    <col min="12320" max="12544" width="9" style="1"/>
    <col min="12545" max="12545" width="22.5" style="1" customWidth="1"/>
    <col min="12546" max="12575" width="7.125" style="1" customWidth="1"/>
    <col min="12576" max="12800" width="9" style="1"/>
    <col min="12801" max="12801" width="22.5" style="1" customWidth="1"/>
    <col min="12802" max="12831" width="7.125" style="1" customWidth="1"/>
    <col min="12832" max="13056" width="9" style="1"/>
    <col min="13057" max="13057" width="22.5" style="1" customWidth="1"/>
    <col min="13058" max="13087" width="7.125" style="1" customWidth="1"/>
    <col min="13088" max="13312" width="9" style="1"/>
    <col min="13313" max="13313" width="22.5" style="1" customWidth="1"/>
    <col min="13314" max="13343" width="7.125" style="1" customWidth="1"/>
    <col min="13344" max="13568" width="9" style="1"/>
    <col min="13569" max="13569" width="22.5" style="1" customWidth="1"/>
    <col min="13570" max="13599" width="7.125" style="1" customWidth="1"/>
    <col min="13600" max="13824" width="9" style="1"/>
    <col min="13825" max="13825" width="22.5" style="1" customWidth="1"/>
    <col min="13826" max="13855" width="7.125" style="1" customWidth="1"/>
    <col min="13856" max="14080" width="9" style="1"/>
    <col min="14081" max="14081" width="22.5" style="1" customWidth="1"/>
    <col min="14082" max="14111" width="7.125" style="1" customWidth="1"/>
    <col min="14112" max="14336" width="9" style="1"/>
    <col min="14337" max="14337" width="22.5" style="1" customWidth="1"/>
    <col min="14338" max="14367" width="7.125" style="1" customWidth="1"/>
    <col min="14368" max="14592" width="9" style="1"/>
    <col min="14593" max="14593" width="22.5" style="1" customWidth="1"/>
    <col min="14594" max="14623" width="7.125" style="1" customWidth="1"/>
    <col min="14624" max="14848" width="9" style="1"/>
    <col min="14849" max="14849" width="22.5" style="1" customWidth="1"/>
    <col min="14850" max="14879" width="7.125" style="1" customWidth="1"/>
    <col min="14880" max="15104" width="9" style="1"/>
    <col min="15105" max="15105" width="22.5" style="1" customWidth="1"/>
    <col min="15106" max="15135" width="7.125" style="1" customWidth="1"/>
    <col min="15136" max="15360" width="9" style="1"/>
    <col min="15361" max="15361" width="22.5" style="1" customWidth="1"/>
    <col min="15362" max="15391" width="7.125" style="1" customWidth="1"/>
    <col min="15392" max="15616" width="9" style="1"/>
    <col min="15617" max="15617" width="22.5" style="1" customWidth="1"/>
    <col min="15618" max="15647" width="7.125" style="1" customWidth="1"/>
    <col min="15648" max="15872" width="9" style="1"/>
    <col min="15873" max="15873" width="22.5" style="1" customWidth="1"/>
    <col min="15874" max="15903" width="7.125" style="1" customWidth="1"/>
    <col min="15904" max="16128" width="9" style="1"/>
    <col min="16129" max="16129" width="22.5" style="1" customWidth="1"/>
    <col min="16130" max="16159" width="7.125" style="1" customWidth="1"/>
    <col min="16160" max="16384" width="9" style="1"/>
  </cols>
  <sheetData>
    <row r="1" spans="1:31" s="85" customFormat="1" ht="39.950000000000003" customHeight="1">
      <c r="A1" s="73" t="s">
        <v>163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</row>
    <row r="2" spans="1:31" s="85" customFormat="1" ht="20.10000000000000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9" t="s">
        <v>164</v>
      </c>
      <c r="AE2" s="97"/>
    </row>
    <row r="3" spans="1:31" ht="20.100000000000001" customHeight="1">
      <c r="A3" s="75" t="s">
        <v>124</v>
      </c>
      <c r="B3" s="86" t="s">
        <v>125</v>
      </c>
      <c r="C3" s="86"/>
      <c r="D3" s="86"/>
      <c r="E3" s="86"/>
      <c r="F3" s="86"/>
      <c r="G3" s="86"/>
      <c r="H3" s="86"/>
      <c r="I3" s="86"/>
      <c r="J3" s="86"/>
      <c r="K3" s="86"/>
      <c r="L3" s="86" t="s">
        <v>126</v>
      </c>
      <c r="M3" s="86"/>
      <c r="N3" s="86"/>
      <c r="O3" s="86"/>
      <c r="P3" s="86"/>
      <c r="Q3" s="86"/>
      <c r="R3" s="86" t="s">
        <v>127</v>
      </c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</row>
    <row r="4" spans="1:31" ht="20.100000000000001" customHeight="1">
      <c r="A4" s="75"/>
      <c r="B4" s="86" t="s">
        <v>128</v>
      </c>
      <c r="C4" s="86" t="s">
        <v>129</v>
      </c>
      <c r="D4" s="86"/>
      <c r="E4" s="86" t="s">
        <v>130</v>
      </c>
      <c r="F4" s="86"/>
      <c r="G4" s="86"/>
      <c r="H4" s="86"/>
      <c r="I4" s="86" t="s">
        <v>131</v>
      </c>
      <c r="J4" s="86"/>
      <c r="K4" s="86"/>
      <c r="L4" s="86" t="s">
        <v>128</v>
      </c>
      <c r="M4" s="86" t="s">
        <v>129</v>
      </c>
      <c r="N4" s="86"/>
      <c r="O4" s="86" t="s">
        <v>34</v>
      </c>
      <c r="P4" s="86"/>
      <c r="Q4" s="86"/>
      <c r="R4" s="86" t="s">
        <v>128</v>
      </c>
      <c r="S4" s="86" t="s">
        <v>129</v>
      </c>
      <c r="T4" s="86"/>
      <c r="U4" s="86"/>
      <c r="V4" s="86" t="s">
        <v>130</v>
      </c>
      <c r="W4" s="86"/>
      <c r="X4" s="86"/>
      <c r="Y4" s="86"/>
      <c r="Z4" s="86"/>
      <c r="AA4" s="86" t="s">
        <v>131</v>
      </c>
      <c r="AB4" s="86"/>
      <c r="AC4" s="86"/>
      <c r="AD4" s="86"/>
      <c r="AE4" s="86"/>
    </row>
    <row r="5" spans="1:31" ht="20.100000000000001" customHeight="1">
      <c r="A5" s="7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31" ht="20.100000000000001" customHeight="1">
      <c r="A6" s="75"/>
      <c r="B6" s="86"/>
      <c r="C6" s="86" t="s">
        <v>132</v>
      </c>
      <c r="D6" s="86" t="s">
        <v>133</v>
      </c>
      <c r="E6" s="86" t="s">
        <v>132</v>
      </c>
      <c r="F6" s="86" t="s">
        <v>133</v>
      </c>
      <c r="G6" s="86" t="s">
        <v>134</v>
      </c>
      <c r="H6" s="86" t="s">
        <v>135</v>
      </c>
      <c r="I6" s="86" t="s">
        <v>133</v>
      </c>
      <c r="J6" s="86" t="s">
        <v>134</v>
      </c>
      <c r="K6" s="86" t="s">
        <v>132</v>
      </c>
      <c r="L6" s="86"/>
      <c r="M6" s="86" t="s">
        <v>132</v>
      </c>
      <c r="N6" s="86" t="s">
        <v>133</v>
      </c>
      <c r="O6" s="86" t="s">
        <v>132</v>
      </c>
      <c r="P6" s="86" t="s">
        <v>133</v>
      </c>
      <c r="Q6" s="86" t="s">
        <v>134</v>
      </c>
      <c r="R6" s="86"/>
      <c r="S6" s="86" t="s">
        <v>136</v>
      </c>
      <c r="T6" s="86" t="s">
        <v>132</v>
      </c>
      <c r="U6" s="86" t="s">
        <v>133</v>
      </c>
      <c r="V6" s="86" t="s">
        <v>136</v>
      </c>
      <c r="W6" s="86" t="s">
        <v>132</v>
      </c>
      <c r="X6" s="86" t="s">
        <v>133</v>
      </c>
      <c r="Y6" s="86" t="s">
        <v>134</v>
      </c>
      <c r="Z6" s="86" t="s">
        <v>135</v>
      </c>
      <c r="AA6" s="86" t="s">
        <v>136</v>
      </c>
      <c r="AB6" s="86" t="s">
        <v>133</v>
      </c>
      <c r="AC6" s="86" t="s">
        <v>134</v>
      </c>
      <c r="AD6" s="86" t="s">
        <v>132</v>
      </c>
      <c r="AE6" s="87" t="s">
        <v>137</v>
      </c>
    </row>
    <row r="7" spans="1:31" ht="20.100000000000001" customHeight="1">
      <c r="A7" s="7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8"/>
    </row>
    <row r="8" spans="1:31" ht="20.100000000000001" customHeight="1">
      <c r="A8" s="89" t="s">
        <v>128</v>
      </c>
      <c r="B8" s="95">
        <f>SUM(B9:B32)</f>
        <v>6801.0000000000009</v>
      </c>
      <c r="C8" s="95">
        <f t="shared" ref="C8:Q8" si="0">SUM(C9:C32)</f>
        <v>743.99999999999989</v>
      </c>
      <c r="D8" s="95">
        <f t="shared" si="0"/>
        <v>2670</v>
      </c>
      <c r="E8" s="95">
        <f t="shared" si="0"/>
        <v>508</v>
      </c>
      <c r="F8" s="95">
        <f t="shared" si="0"/>
        <v>428</v>
      </c>
      <c r="G8" s="95">
        <f t="shared" si="0"/>
        <v>352.99999999999994</v>
      </c>
      <c r="H8" s="95">
        <f t="shared" si="0"/>
        <v>872</v>
      </c>
      <c r="I8" s="95">
        <f t="shared" si="0"/>
        <v>365</v>
      </c>
      <c r="J8" s="95">
        <f t="shared" si="0"/>
        <v>352.99999999999994</v>
      </c>
      <c r="K8" s="95">
        <f t="shared" si="0"/>
        <v>508</v>
      </c>
      <c r="L8" s="95">
        <f t="shared" si="0"/>
        <v>4591</v>
      </c>
      <c r="M8" s="95">
        <f t="shared" si="0"/>
        <v>1305</v>
      </c>
      <c r="N8" s="95">
        <f t="shared" si="0"/>
        <v>2361</v>
      </c>
      <c r="O8" s="96">
        <f t="shared" si="0"/>
        <v>198</v>
      </c>
      <c r="P8" s="96">
        <f t="shared" si="0"/>
        <v>358</v>
      </c>
      <c r="Q8" s="96">
        <f t="shared" si="0"/>
        <v>369</v>
      </c>
      <c r="R8" s="96">
        <f>SUM(T8+U8+W8+X8+Y8+Z8+AB8+AC8+AD8)</f>
        <v>2256</v>
      </c>
      <c r="S8" s="96">
        <f>SUM(T8:U8)</f>
        <v>-252</v>
      </c>
      <c r="T8" s="96">
        <f>SUM(T9:T32)</f>
        <v>-561</v>
      </c>
      <c r="U8" s="96">
        <f>SUM(U9:U32)</f>
        <v>309</v>
      </c>
      <c r="V8" s="96">
        <f>SUM(W8:Z8)</f>
        <v>1236</v>
      </c>
      <c r="W8" s="96">
        <f t="shared" ref="W8:AD8" si="1">SUM(W9:W32)</f>
        <v>310</v>
      </c>
      <c r="X8" s="96">
        <f t="shared" si="1"/>
        <v>70</v>
      </c>
      <c r="Y8" s="96">
        <f t="shared" si="1"/>
        <v>-16</v>
      </c>
      <c r="Z8" s="96">
        <f t="shared" si="1"/>
        <v>872</v>
      </c>
      <c r="AA8" s="96">
        <v>1226</v>
      </c>
      <c r="AB8" s="96">
        <f t="shared" si="1"/>
        <v>411</v>
      </c>
      <c r="AC8" s="96">
        <f t="shared" si="1"/>
        <v>352.99999999999994</v>
      </c>
      <c r="AD8" s="96">
        <f t="shared" si="1"/>
        <v>508</v>
      </c>
      <c r="AE8" s="96">
        <v>-46</v>
      </c>
    </row>
    <row r="9" spans="1:31" s="92" customFormat="1" ht="20.100000000000001" customHeight="1">
      <c r="A9" s="80" t="s">
        <v>138</v>
      </c>
      <c r="B9" s="90">
        <f>SUM(C9:K9)</f>
        <v>400.1</v>
      </c>
      <c r="C9" s="90">
        <v>43.32</v>
      </c>
      <c r="D9" s="91">
        <v>162.96</v>
      </c>
      <c r="E9" s="90">
        <v>30.54</v>
      </c>
      <c r="F9" s="90">
        <v>22</v>
      </c>
      <c r="G9" s="90">
        <v>23.01</v>
      </c>
      <c r="H9" s="90">
        <v>44.1</v>
      </c>
      <c r="I9" s="90">
        <v>20.62</v>
      </c>
      <c r="J9" s="90">
        <v>23.01</v>
      </c>
      <c r="K9" s="90">
        <v>30.54</v>
      </c>
      <c r="L9" s="90">
        <f t="shared" ref="L9:L32" si="2">SUM(M9:Q9)</f>
        <v>278</v>
      </c>
      <c r="M9" s="90">
        <v>84</v>
      </c>
      <c r="N9" s="90">
        <v>136</v>
      </c>
      <c r="O9" s="90">
        <v>13</v>
      </c>
      <c r="P9" s="90">
        <v>21</v>
      </c>
      <c r="Q9" s="90">
        <v>24</v>
      </c>
      <c r="R9" s="90">
        <f t="shared" ref="R9:R32" si="3">SUM(T9+U9+W9+X9+Y9+Z9+AB9+AC9+AD9)</f>
        <v>122.10000000000002</v>
      </c>
      <c r="S9" s="90">
        <f t="shared" ref="S9:S32" si="4">SUM(T9:U9)</f>
        <v>-13.719999999999992</v>
      </c>
      <c r="T9" s="90">
        <f>C9-M9</f>
        <v>-40.68</v>
      </c>
      <c r="U9" s="90">
        <f>D9-N9</f>
        <v>26.960000000000008</v>
      </c>
      <c r="V9" s="90">
        <f t="shared" ref="V9:V32" si="5">SUM(W9:Z9)</f>
        <v>61.650000000000006</v>
      </c>
      <c r="W9" s="90">
        <f>E9-O9</f>
        <v>17.54</v>
      </c>
      <c r="X9" s="90">
        <f>F9-P9</f>
        <v>1</v>
      </c>
      <c r="Y9" s="90">
        <f>G9-Q9</f>
        <v>-0.98999999999999844</v>
      </c>
      <c r="Z9" s="90">
        <v>44.1</v>
      </c>
      <c r="AA9" s="90">
        <f t="shared" ref="AA9:AA32" si="6">SUM(AB9:AD9)</f>
        <v>74.17</v>
      </c>
      <c r="AB9" s="90">
        <v>20.62</v>
      </c>
      <c r="AC9" s="90">
        <v>23.01</v>
      </c>
      <c r="AD9" s="90">
        <v>30.54</v>
      </c>
      <c r="AE9" s="90"/>
    </row>
    <row r="10" spans="1:31" s="92" customFormat="1" ht="20.100000000000001" customHeight="1">
      <c r="A10" s="80" t="s">
        <v>139</v>
      </c>
      <c r="B10" s="90">
        <f t="shared" ref="B10:B32" si="7">SUM(C10:K10)</f>
        <v>582.62</v>
      </c>
      <c r="C10" s="90">
        <v>57</v>
      </c>
      <c r="D10" s="90">
        <v>236</v>
      </c>
      <c r="E10" s="90">
        <v>40</v>
      </c>
      <c r="F10" s="90">
        <v>31.62</v>
      </c>
      <c r="G10" s="90">
        <v>30</v>
      </c>
      <c r="H10" s="90">
        <v>88</v>
      </c>
      <c r="I10" s="90">
        <v>30</v>
      </c>
      <c r="J10" s="90">
        <v>30</v>
      </c>
      <c r="K10" s="90">
        <v>40</v>
      </c>
      <c r="L10" s="90">
        <f t="shared" si="2"/>
        <v>389</v>
      </c>
      <c r="M10" s="90">
        <v>111</v>
      </c>
      <c r="N10" s="90">
        <v>198</v>
      </c>
      <c r="O10" s="90">
        <v>17</v>
      </c>
      <c r="P10" s="90">
        <v>31</v>
      </c>
      <c r="Q10" s="90">
        <v>32</v>
      </c>
      <c r="R10" s="90">
        <f t="shared" si="3"/>
        <v>193.62</v>
      </c>
      <c r="S10" s="90">
        <f t="shared" si="4"/>
        <v>-16</v>
      </c>
      <c r="T10" s="90">
        <f t="shared" ref="T10:U32" si="8">C10-M10</f>
        <v>-54</v>
      </c>
      <c r="U10" s="90">
        <f t="shared" si="8"/>
        <v>38</v>
      </c>
      <c r="V10" s="90">
        <f t="shared" si="5"/>
        <v>109.62</v>
      </c>
      <c r="W10" s="90">
        <f t="shared" ref="W10:Y32" si="9">E10-O10</f>
        <v>23</v>
      </c>
      <c r="X10" s="90">
        <f t="shared" si="9"/>
        <v>0.62000000000000099</v>
      </c>
      <c r="Y10" s="90">
        <f t="shared" si="9"/>
        <v>-2</v>
      </c>
      <c r="Z10" s="90">
        <v>88</v>
      </c>
      <c r="AA10" s="90">
        <f t="shared" si="6"/>
        <v>100</v>
      </c>
      <c r="AB10" s="90">
        <v>30</v>
      </c>
      <c r="AC10" s="90">
        <v>30</v>
      </c>
      <c r="AD10" s="90">
        <v>40</v>
      </c>
      <c r="AE10" s="90"/>
    </row>
    <row r="11" spans="1:31" s="92" customFormat="1" ht="20.100000000000001" customHeight="1">
      <c r="A11" s="80" t="s">
        <v>140</v>
      </c>
      <c r="B11" s="90">
        <f t="shared" si="7"/>
        <v>648</v>
      </c>
      <c r="C11" s="90">
        <v>71</v>
      </c>
      <c r="D11" s="90">
        <v>265</v>
      </c>
      <c r="E11" s="90">
        <v>51</v>
      </c>
      <c r="F11" s="90">
        <v>36</v>
      </c>
      <c r="G11" s="90">
        <v>35</v>
      </c>
      <c r="H11" s="90">
        <v>70</v>
      </c>
      <c r="I11" s="90">
        <v>34</v>
      </c>
      <c r="J11" s="90">
        <v>35</v>
      </c>
      <c r="K11" s="90">
        <v>51</v>
      </c>
      <c r="L11" s="90">
        <f t="shared" si="2"/>
        <v>445</v>
      </c>
      <c r="M11" s="90">
        <v>132</v>
      </c>
      <c r="N11" s="90">
        <v>221</v>
      </c>
      <c r="O11" s="90">
        <v>20</v>
      </c>
      <c r="P11" s="90">
        <v>35</v>
      </c>
      <c r="Q11" s="90">
        <v>37</v>
      </c>
      <c r="R11" s="90">
        <f t="shared" si="3"/>
        <v>203</v>
      </c>
      <c r="S11" s="90">
        <f t="shared" si="4"/>
        <v>-17</v>
      </c>
      <c r="T11" s="90">
        <f t="shared" si="8"/>
        <v>-61</v>
      </c>
      <c r="U11" s="90">
        <f t="shared" si="8"/>
        <v>44</v>
      </c>
      <c r="V11" s="90">
        <f t="shared" si="5"/>
        <v>100</v>
      </c>
      <c r="W11" s="90">
        <f t="shared" si="9"/>
        <v>31</v>
      </c>
      <c r="X11" s="90">
        <f t="shared" si="9"/>
        <v>1</v>
      </c>
      <c r="Y11" s="90">
        <f t="shared" si="9"/>
        <v>-2</v>
      </c>
      <c r="Z11" s="90">
        <v>70</v>
      </c>
      <c r="AA11" s="90">
        <f t="shared" si="6"/>
        <v>120</v>
      </c>
      <c r="AB11" s="90">
        <v>34</v>
      </c>
      <c r="AC11" s="90">
        <v>35</v>
      </c>
      <c r="AD11" s="90">
        <v>51</v>
      </c>
      <c r="AE11" s="90"/>
    </row>
    <row r="12" spans="1:31" s="92" customFormat="1" ht="20.100000000000001" customHeight="1">
      <c r="A12" s="80" t="s">
        <v>141</v>
      </c>
      <c r="B12" s="90">
        <f t="shared" si="7"/>
        <v>907</v>
      </c>
      <c r="C12" s="90">
        <v>104</v>
      </c>
      <c r="D12" s="90">
        <v>386</v>
      </c>
      <c r="E12" s="90">
        <v>74</v>
      </c>
      <c r="F12" s="90">
        <v>52</v>
      </c>
      <c r="G12" s="90">
        <v>51</v>
      </c>
      <c r="H12" s="90">
        <v>112</v>
      </c>
      <c r="I12" s="90">
        <v>3</v>
      </c>
      <c r="J12" s="90">
        <v>51</v>
      </c>
      <c r="K12" s="90">
        <v>74</v>
      </c>
      <c r="L12" s="90">
        <f t="shared" si="2"/>
        <v>643</v>
      </c>
      <c r="M12" s="90">
        <v>188</v>
      </c>
      <c r="N12" s="90">
        <v>322</v>
      </c>
      <c r="O12" s="90">
        <v>29</v>
      </c>
      <c r="P12" s="90">
        <v>50</v>
      </c>
      <c r="Q12" s="90">
        <v>54</v>
      </c>
      <c r="R12" s="90">
        <f t="shared" si="3"/>
        <v>310</v>
      </c>
      <c r="S12" s="90">
        <f t="shared" si="4"/>
        <v>-20</v>
      </c>
      <c r="T12" s="90">
        <f t="shared" si="8"/>
        <v>-84</v>
      </c>
      <c r="U12" s="90">
        <f t="shared" si="8"/>
        <v>64</v>
      </c>
      <c r="V12" s="90">
        <f t="shared" si="5"/>
        <v>156</v>
      </c>
      <c r="W12" s="90">
        <f t="shared" si="9"/>
        <v>45</v>
      </c>
      <c r="X12" s="90">
        <f t="shared" si="9"/>
        <v>2</v>
      </c>
      <c r="Y12" s="90">
        <f t="shared" si="9"/>
        <v>-3</v>
      </c>
      <c r="Z12" s="90">
        <v>112</v>
      </c>
      <c r="AA12" s="90">
        <v>128</v>
      </c>
      <c r="AB12" s="90">
        <v>49</v>
      </c>
      <c r="AC12" s="90">
        <v>51</v>
      </c>
      <c r="AD12" s="90">
        <v>74</v>
      </c>
      <c r="AE12" s="90">
        <v>-46</v>
      </c>
    </row>
    <row r="13" spans="1:31" s="92" customFormat="1" ht="20.100000000000001" customHeight="1">
      <c r="A13" s="80" t="s">
        <v>142</v>
      </c>
      <c r="B13" s="90">
        <f t="shared" si="7"/>
        <v>240</v>
      </c>
      <c r="C13" s="90">
        <v>21</v>
      </c>
      <c r="D13" s="90">
        <v>105</v>
      </c>
      <c r="E13" s="90">
        <v>15</v>
      </c>
      <c r="F13" s="90">
        <v>14</v>
      </c>
      <c r="G13" s="90">
        <v>14</v>
      </c>
      <c r="H13" s="90">
        <v>29</v>
      </c>
      <c r="I13" s="90">
        <v>13</v>
      </c>
      <c r="J13" s="90">
        <v>14</v>
      </c>
      <c r="K13" s="90">
        <v>15</v>
      </c>
      <c r="L13" s="90">
        <f t="shared" si="2"/>
        <v>178</v>
      </c>
      <c r="M13" s="90">
        <v>52</v>
      </c>
      <c r="N13" s="90">
        <v>89</v>
      </c>
      <c r="O13" s="90">
        <v>8</v>
      </c>
      <c r="P13" s="90">
        <v>14</v>
      </c>
      <c r="Q13" s="90">
        <v>15</v>
      </c>
      <c r="R13" s="90">
        <f t="shared" si="3"/>
        <v>62</v>
      </c>
      <c r="S13" s="90">
        <f t="shared" si="4"/>
        <v>-15</v>
      </c>
      <c r="T13" s="90">
        <f t="shared" si="8"/>
        <v>-31</v>
      </c>
      <c r="U13" s="90">
        <f t="shared" si="8"/>
        <v>16</v>
      </c>
      <c r="V13" s="90">
        <f t="shared" si="5"/>
        <v>35</v>
      </c>
      <c r="W13" s="90">
        <f t="shared" si="9"/>
        <v>7</v>
      </c>
      <c r="X13" s="90">
        <f t="shared" si="9"/>
        <v>0</v>
      </c>
      <c r="Y13" s="90">
        <f t="shared" si="9"/>
        <v>-1</v>
      </c>
      <c r="Z13" s="90">
        <v>29</v>
      </c>
      <c r="AA13" s="90">
        <f t="shared" si="6"/>
        <v>42</v>
      </c>
      <c r="AB13" s="90">
        <v>13</v>
      </c>
      <c r="AC13" s="90">
        <v>14</v>
      </c>
      <c r="AD13" s="90">
        <v>15</v>
      </c>
      <c r="AE13" s="90"/>
    </row>
    <row r="14" spans="1:31" s="92" customFormat="1" ht="20.100000000000001" customHeight="1">
      <c r="A14" s="80" t="s">
        <v>143</v>
      </c>
      <c r="B14" s="90">
        <f t="shared" si="7"/>
        <v>415</v>
      </c>
      <c r="C14" s="90">
        <v>21</v>
      </c>
      <c r="D14" s="90">
        <v>180</v>
      </c>
      <c r="E14" s="90">
        <v>15</v>
      </c>
      <c r="F14" s="90">
        <v>24</v>
      </c>
      <c r="G14" s="90">
        <v>17</v>
      </c>
      <c r="H14" s="90">
        <v>103</v>
      </c>
      <c r="I14" s="90">
        <v>23</v>
      </c>
      <c r="J14" s="90">
        <v>17</v>
      </c>
      <c r="K14" s="90">
        <v>15</v>
      </c>
      <c r="L14" s="90">
        <f t="shared" si="2"/>
        <v>248</v>
      </c>
      <c r="M14" s="90">
        <v>53</v>
      </c>
      <c r="N14" s="90">
        <v>147</v>
      </c>
      <c r="O14" s="90">
        <v>8</v>
      </c>
      <c r="P14" s="90">
        <v>23</v>
      </c>
      <c r="Q14" s="90">
        <v>17</v>
      </c>
      <c r="R14" s="90">
        <f t="shared" si="3"/>
        <v>167</v>
      </c>
      <c r="S14" s="90">
        <f t="shared" si="4"/>
        <v>1</v>
      </c>
      <c r="T14" s="90">
        <f t="shared" si="8"/>
        <v>-32</v>
      </c>
      <c r="U14" s="90">
        <f t="shared" si="8"/>
        <v>33</v>
      </c>
      <c r="V14" s="90">
        <f t="shared" si="5"/>
        <v>111</v>
      </c>
      <c r="W14" s="90">
        <f t="shared" si="9"/>
        <v>7</v>
      </c>
      <c r="X14" s="90">
        <f t="shared" si="9"/>
        <v>1</v>
      </c>
      <c r="Y14" s="90">
        <f t="shared" si="9"/>
        <v>0</v>
      </c>
      <c r="Z14" s="90">
        <v>103</v>
      </c>
      <c r="AA14" s="90">
        <f t="shared" si="6"/>
        <v>55</v>
      </c>
      <c r="AB14" s="90">
        <v>23</v>
      </c>
      <c r="AC14" s="90">
        <v>17</v>
      </c>
      <c r="AD14" s="90">
        <v>15</v>
      </c>
      <c r="AE14" s="90"/>
    </row>
    <row r="15" spans="1:31" s="92" customFormat="1" ht="20.100000000000001" customHeight="1">
      <c r="A15" s="80" t="s">
        <v>144</v>
      </c>
      <c r="B15" s="90">
        <f t="shared" si="7"/>
        <v>750</v>
      </c>
      <c r="C15" s="90">
        <v>70</v>
      </c>
      <c r="D15" s="90">
        <v>335</v>
      </c>
      <c r="E15" s="90">
        <v>50</v>
      </c>
      <c r="F15" s="90">
        <v>45</v>
      </c>
      <c r="G15" s="90">
        <v>35</v>
      </c>
      <c r="H15" s="90">
        <v>87</v>
      </c>
      <c r="I15" s="90">
        <v>43</v>
      </c>
      <c r="J15" s="90">
        <v>35</v>
      </c>
      <c r="K15" s="90">
        <v>50</v>
      </c>
      <c r="L15" s="90">
        <f t="shared" si="2"/>
        <v>547</v>
      </c>
      <c r="M15" s="90">
        <v>155</v>
      </c>
      <c r="N15" s="90">
        <v>280</v>
      </c>
      <c r="O15" s="90">
        <v>25</v>
      </c>
      <c r="P15" s="90">
        <v>43</v>
      </c>
      <c r="Q15" s="90">
        <v>44</v>
      </c>
      <c r="R15" s="90">
        <f t="shared" si="3"/>
        <v>203</v>
      </c>
      <c r="S15" s="90">
        <f t="shared" si="4"/>
        <v>-30</v>
      </c>
      <c r="T15" s="90">
        <f t="shared" si="8"/>
        <v>-85</v>
      </c>
      <c r="U15" s="90">
        <f t="shared" si="8"/>
        <v>55</v>
      </c>
      <c r="V15" s="90">
        <f t="shared" si="5"/>
        <v>105</v>
      </c>
      <c r="W15" s="90">
        <f t="shared" si="9"/>
        <v>25</v>
      </c>
      <c r="X15" s="90">
        <f t="shared" si="9"/>
        <v>2</v>
      </c>
      <c r="Y15" s="90">
        <f t="shared" si="9"/>
        <v>-9</v>
      </c>
      <c r="Z15" s="90">
        <v>87</v>
      </c>
      <c r="AA15" s="90">
        <f t="shared" si="6"/>
        <v>128</v>
      </c>
      <c r="AB15" s="90">
        <v>43</v>
      </c>
      <c r="AC15" s="90">
        <v>35</v>
      </c>
      <c r="AD15" s="90">
        <v>50</v>
      </c>
      <c r="AE15" s="90"/>
    </row>
    <row r="16" spans="1:31" s="92" customFormat="1" ht="20.100000000000001" customHeight="1">
      <c r="A16" s="80" t="s">
        <v>145</v>
      </c>
      <c r="B16" s="90">
        <f t="shared" si="7"/>
        <v>27</v>
      </c>
      <c r="C16" s="90"/>
      <c r="D16" s="90">
        <v>0</v>
      </c>
      <c r="E16" s="90"/>
      <c r="F16" s="90"/>
      <c r="G16" s="90"/>
      <c r="H16" s="90">
        <v>27</v>
      </c>
      <c r="I16" s="90"/>
      <c r="J16" s="90"/>
      <c r="K16" s="90"/>
      <c r="L16" s="90">
        <f t="shared" si="2"/>
        <v>0</v>
      </c>
      <c r="M16" s="90"/>
      <c r="N16" s="90"/>
      <c r="O16" s="90"/>
      <c r="P16" s="90"/>
      <c r="Q16" s="90"/>
      <c r="R16" s="90">
        <f t="shared" si="3"/>
        <v>27</v>
      </c>
      <c r="S16" s="90">
        <f t="shared" si="4"/>
        <v>0</v>
      </c>
      <c r="T16" s="90">
        <f t="shared" si="8"/>
        <v>0</v>
      </c>
      <c r="U16" s="90">
        <f t="shared" si="8"/>
        <v>0</v>
      </c>
      <c r="V16" s="90">
        <f t="shared" si="5"/>
        <v>27</v>
      </c>
      <c r="W16" s="90">
        <f t="shared" si="9"/>
        <v>0</v>
      </c>
      <c r="X16" s="90">
        <f t="shared" si="9"/>
        <v>0</v>
      </c>
      <c r="Y16" s="90">
        <f t="shared" si="9"/>
        <v>0</v>
      </c>
      <c r="Z16" s="90">
        <v>27</v>
      </c>
      <c r="AA16" s="90">
        <f t="shared" si="6"/>
        <v>0</v>
      </c>
      <c r="AB16" s="90"/>
      <c r="AC16" s="90"/>
      <c r="AD16" s="90"/>
      <c r="AE16" s="90"/>
    </row>
    <row r="17" spans="1:31" s="92" customFormat="1" ht="20.100000000000001" customHeight="1">
      <c r="A17" s="80" t="s">
        <v>146</v>
      </c>
      <c r="B17" s="90">
        <f t="shared" si="7"/>
        <v>51</v>
      </c>
      <c r="C17" s="90">
        <v>5</v>
      </c>
      <c r="D17" s="90">
        <v>23</v>
      </c>
      <c r="E17" s="90">
        <v>4</v>
      </c>
      <c r="F17" s="90">
        <v>3</v>
      </c>
      <c r="G17" s="90">
        <v>3</v>
      </c>
      <c r="H17" s="90">
        <v>3</v>
      </c>
      <c r="I17" s="90">
        <v>3</v>
      </c>
      <c r="J17" s="90">
        <v>3</v>
      </c>
      <c r="K17" s="90">
        <v>4</v>
      </c>
      <c r="L17" s="90">
        <f t="shared" si="2"/>
        <v>38</v>
      </c>
      <c r="M17" s="90">
        <v>11</v>
      </c>
      <c r="N17" s="90">
        <v>19</v>
      </c>
      <c r="O17" s="90">
        <v>2</v>
      </c>
      <c r="P17" s="90">
        <v>3</v>
      </c>
      <c r="Q17" s="90">
        <v>3</v>
      </c>
      <c r="R17" s="90">
        <f t="shared" si="3"/>
        <v>13</v>
      </c>
      <c r="S17" s="90">
        <f t="shared" si="4"/>
        <v>-2</v>
      </c>
      <c r="T17" s="90">
        <f t="shared" si="8"/>
        <v>-6</v>
      </c>
      <c r="U17" s="90">
        <f t="shared" si="8"/>
        <v>4</v>
      </c>
      <c r="V17" s="90">
        <f t="shared" si="5"/>
        <v>5</v>
      </c>
      <c r="W17" s="90">
        <f t="shared" si="9"/>
        <v>2</v>
      </c>
      <c r="X17" s="90">
        <f t="shared" si="9"/>
        <v>0</v>
      </c>
      <c r="Y17" s="90">
        <f t="shared" si="9"/>
        <v>0</v>
      </c>
      <c r="Z17" s="90">
        <v>3</v>
      </c>
      <c r="AA17" s="90">
        <f t="shared" si="6"/>
        <v>10</v>
      </c>
      <c r="AB17" s="90">
        <v>3</v>
      </c>
      <c r="AC17" s="90">
        <v>3</v>
      </c>
      <c r="AD17" s="90">
        <v>4</v>
      </c>
      <c r="AE17" s="90"/>
    </row>
    <row r="18" spans="1:31" s="92" customFormat="1" ht="20.100000000000001" customHeight="1">
      <c r="A18" s="80" t="s">
        <v>147</v>
      </c>
      <c r="B18" s="90">
        <f t="shared" si="7"/>
        <v>422</v>
      </c>
      <c r="C18" s="90">
        <v>40</v>
      </c>
      <c r="D18" s="90">
        <v>179</v>
      </c>
      <c r="E18" s="90">
        <v>29</v>
      </c>
      <c r="F18" s="90">
        <v>24</v>
      </c>
      <c r="G18" s="90">
        <v>21</v>
      </c>
      <c r="H18" s="90">
        <v>56</v>
      </c>
      <c r="I18" s="90">
        <v>23</v>
      </c>
      <c r="J18" s="90">
        <v>21</v>
      </c>
      <c r="K18" s="90">
        <v>29</v>
      </c>
      <c r="L18" s="90">
        <f t="shared" si="2"/>
        <v>274</v>
      </c>
      <c r="M18" s="90">
        <v>72</v>
      </c>
      <c r="N18" s="90">
        <v>147</v>
      </c>
      <c r="O18" s="90">
        <v>11</v>
      </c>
      <c r="P18" s="90">
        <v>23</v>
      </c>
      <c r="Q18" s="90">
        <v>21</v>
      </c>
      <c r="R18" s="90">
        <f t="shared" si="3"/>
        <v>148</v>
      </c>
      <c r="S18" s="90">
        <f t="shared" si="4"/>
        <v>0</v>
      </c>
      <c r="T18" s="90">
        <f t="shared" si="8"/>
        <v>-32</v>
      </c>
      <c r="U18" s="90">
        <f t="shared" si="8"/>
        <v>32</v>
      </c>
      <c r="V18" s="90">
        <f t="shared" si="5"/>
        <v>75</v>
      </c>
      <c r="W18" s="90">
        <f t="shared" si="9"/>
        <v>18</v>
      </c>
      <c r="X18" s="90">
        <f t="shared" si="9"/>
        <v>1</v>
      </c>
      <c r="Y18" s="90">
        <f t="shared" si="9"/>
        <v>0</v>
      </c>
      <c r="Z18" s="90">
        <v>56</v>
      </c>
      <c r="AA18" s="90">
        <f t="shared" si="6"/>
        <v>73</v>
      </c>
      <c r="AB18" s="90">
        <v>23</v>
      </c>
      <c r="AC18" s="90">
        <v>21</v>
      </c>
      <c r="AD18" s="90">
        <v>29</v>
      </c>
      <c r="AE18" s="90"/>
    </row>
    <row r="19" spans="1:31" s="92" customFormat="1" ht="20.100000000000001" customHeight="1">
      <c r="A19" s="80" t="s">
        <v>148</v>
      </c>
      <c r="B19" s="90">
        <f t="shared" si="7"/>
        <v>56</v>
      </c>
      <c r="C19" s="90">
        <v>4</v>
      </c>
      <c r="D19" s="90">
        <v>23</v>
      </c>
      <c r="E19" s="90">
        <v>3</v>
      </c>
      <c r="F19" s="90">
        <v>3</v>
      </c>
      <c r="G19" s="90">
        <v>3</v>
      </c>
      <c r="H19" s="90">
        <v>11</v>
      </c>
      <c r="I19" s="90">
        <v>3</v>
      </c>
      <c r="J19" s="90">
        <v>3</v>
      </c>
      <c r="K19" s="90">
        <v>3</v>
      </c>
      <c r="L19" s="90">
        <f t="shared" si="2"/>
        <v>35</v>
      </c>
      <c r="M19" s="90">
        <v>9</v>
      </c>
      <c r="N19" s="90">
        <v>19</v>
      </c>
      <c r="O19" s="90">
        <v>1</v>
      </c>
      <c r="P19" s="90">
        <v>3</v>
      </c>
      <c r="Q19" s="90">
        <v>3</v>
      </c>
      <c r="R19" s="90">
        <f t="shared" si="3"/>
        <v>21</v>
      </c>
      <c r="S19" s="90">
        <f t="shared" si="4"/>
        <v>-1</v>
      </c>
      <c r="T19" s="90">
        <f t="shared" si="8"/>
        <v>-5</v>
      </c>
      <c r="U19" s="90">
        <f t="shared" si="8"/>
        <v>4</v>
      </c>
      <c r="V19" s="90">
        <f t="shared" si="5"/>
        <v>13</v>
      </c>
      <c r="W19" s="90">
        <f t="shared" si="9"/>
        <v>2</v>
      </c>
      <c r="X19" s="90">
        <f t="shared" si="9"/>
        <v>0</v>
      </c>
      <c r="Y19" s="90">
        <f t="shared" si="9"/>
        <v>0</v>
      </c>
      <c r="Z19" s="90">
        <v>11</v>
      </c>
      <c r="AA19" s="90">
        <f t="shared" si="6"/>
        <v>9</v>
      </c>
      <c r="AB19" s="90">
        <v>3</v>
      </c>
      <c r="AC19" s="90">
        <v>3</v>
      </c>
      <c r="AD19" s="90">
        <v>3</v>
      </c>
      <c r="AE19" s="90"/>
    </row>
    <row r="20" spans="1:31" s="92" customFormat="1" ht="20.100000000000001" customHeight="1">
      <c r="A20" s="80" t="s">
        <v>149</v>
      </c>
      <c r="B20" s="90">
        <f t="shared" si="7"/>
        <v>50</v>
      </c>
      <c r="C20" s="90">
        <v>4</v>
      </c>
      <c r="D20" s="90">
        <v>20</v>
      </c>
      <c r="E20" s="90">
        <v>3</v>
      </c>
      <c r="F20" s="90">
        <v>3</v>
      </c>
      <c r="G20" s="90">
        <v>3</v>
      </c>
      <c r="H20" s="90">
        <v>8</v>
      </c>
      <c r="I20" s="90">
        <v>3</v>
      </c>
      <c r="J20" s="90">
        <v>3</v>
      </c>
      <c r="K20" s="90">
        <v>3</v>
      </c>
      <c r="L20" s="90">
        <f t="shared" si="2"/>
        <v>33</v>
      </c>
      <c r="M20" s="90">
        <v>9</v>
      </c>
      <c r="N20" s="90">
        <v>17</v>
      </c>
      <c r="O20" s="90">
        <v>1</v>
      </c>
      <c r="P20" s="90">
        <v>3</v>
      </c>
      <c r="Q20" s="90">
        <v>3</v>
      </c>
      <c r="R20" s="90">
        <f t="shared" si="3"/>
        <v>17</v>
      </c>
      <c r="S20" s="90">
        <f t="shared" si="4"/>
        <v>-2</v>
      </c>
      <c r="T20" s="90">
        <f t="shared" si="8"/>
        <v>-5</v>
      </c>
      <c r="U20" s="90">
        <f t="shared" si="8"/>
        <v>3</v>
      </c>
      <c r="V20" s="90">
        <f t="shared" si="5"/>
        <v>10</v>
      </c>
      <c r="W20" s="90">
        <f t="shared" si="9"/>
        <v>2</v>
      </c>
      <c r="X20" s="90">
        <f t="shared" si="9"/>
        <v>0</v>
      </c>
      <c r="Y20" s="90">
        <f t="shared" si="9"/>
        <v>0</v>
      </c>
      <c r="Z20" s="90">
        <v>8</v>
      </c>
      <c r="AA20" s="90">
        <f t="shared" si="6"/>
        <v>9</v>
      </c>
      <c r="AB20" s="90">
        <v>3</v>
      </c>
      <c r="AC20" s="90">
        <v>3</v>
      </c>
      <c r="AD20" s="90">
        <v>3</v>
      </c>
      <c r="AE20" s="90"/>
    </row>
    <row r="21" spans="1:31" s="92" customFormat="1" ht="20.100000000000001" customHeight="1">
      <c r="A21" s="80" t="s">
        <v>150</v>
      </c>
      <c r="B21" s="90">
        <f t="shared" si="7"/>
        <v>112</v>
      </c>
      <c r="C21" s="90">
        <v>13</v>
      </c>
      <c r="D21" s="90">
        <v>41</v>
      </c>
      <c r="E21" s="90">
        <v>10</v>
      </c>
      <c r="F21" s="90">
        <v>6</v>
      </c>
      <c r="G21" s="90">
        <v>6</v>
      </c>
      <c r="H21" s="90">
        <v>15</v>
      </c>
      <c r="I21" s="90">
        <v>5</v>
      </c>
      <c r="J21" s="90">
        <v>6</v>
      </c>
      <c r="K21" s="90">
        <v>10</v>
      </c>
      <c r="L21" s="90">
        <f t="shared" si="2"/>
        <v>81</v>
      </c>
      <c r="M21" s="90">
        <v>25</v>
      </c>
      <c r="N21" s="90">
        <v>39</v>
      </c>
      <c r="O21" s="90">
        <v>4</v>
      </c>
      <c r="P21" s="90">
        <v>6</v>
      </c>
      <c r="Q21" s="90">
        <v>7</v>
      </c>
      <c r="R21" s="90">
        <f t="shared" si="3"/>
        <v>31</v>
      </c>
      <c r="S21" s="90">
        <f t="shared" si="4"/>
        <v>-10</v>
      </c>
      <c r="T21" s="90">
        <f t="shared" si="8"/>
        <v>-12</v>
      </c>
      <c r="U21" s="90">
        <f t="shared" si="8"/>
        <v>2</v>
      </c>
      <c r="V21" s="90">
        <f t="shared" si="5"/>
        <v>20</v>
      </c>
      <c r="W21" s="90">
        <f t="shared" si="9"/>
        <v>6</v>
      </c>
      <c r="X21" s="90">
        <f t="shared" si="9"/>
        <v>0</v>
      </c>
      <c r="Y21" s="90">
        <f t="shared" si="9"/>
        <v>-1</v>
      </c>
      <c r="Z21" s="90">
        <v>15</v>
      </c>
      <c r="AA21" s="90">
        <f t="shared" si="6"/>
        <v>21</v>
      </c>
      <c r="AB21" s="90">
        <v>5</v>
      </c>
      <c r="AC21" s="90">
        <v>6</v>
      </c>
      <c r="AD21" s="90">
        <v>10</v>
      </c>
      <c r="AE21" s="90"/>
    </row>
    <row r="22" spans="1:31" s="92" customFormat="1" ht="20.100000000000001" customHeight="1">
      <c r="A22" s="80" t="s">
        <v>151</v>
      </c>
      <c r="B22" s="90">
        <f t="shared" si="7"/>
        <v>238</v>
      </c>
      <c r="C22" s="90">
        <v>21</v>
      </c>
      <c r="D22" s="90">
        <v>100</v>
      </c>
      <c r="E22" s="90">
        <v>15</v>
      </c>
      <c r="F22" s="90">
        <v>13</v>
      </c>
      <c r="G22" s="90">
        <v>12</v>
      </c>
      <c r="H22" s="90">
        <v>37</v>
      </c>
      <c r="I22" s="90">
        <v>13</v>
      </c>
      <c r="J22" s="90">
        <v>12</v>
      </c>
      <c r="K22" s="90">
        <v>15</v>
      </c>
      <c r="L22" s="90">
        <f t="shared" si="2"/>
        <v>165</v>
      </c>
      <c r="M22" s="90">
        <v>45</v>
      </c>
      <c r="N22" s="90">
        <v>87</v>
      </c>
      <c r="O22" s="90">
        <v>7</v>
      </c>
      <c r="P22" s="90">
        <v>13</v>
      </c>
      <c r="Q22" s="90">
        <v>13</v>
      </c>
      <c r="R22" s="90">
        <f t="shared" si="3"/>
        <v>73</v>
      </c>
      <c r="S22" s="90">
        <f t="shared" si="4"/>
        <v>-11</v>
      </c>
      <c r="T22" s="90">
        <f t="shared" si="8"/>
        <v>-24</v>
      </c>
      <c r="U22" s="90">
        <f t="shared" si="8"/>
        <v>13</v>
      </c>
      <c r="V22" s="90">
        <f t="shared" si="5"/>
        <v>44</v>
      </c>
      <c r="W22" s="90">
        <f t="shared" si="9"/>
        <v>8</v>
      </c>
      <c r="X22" s="90">
        <f t="shared" si="9"/>
        <v>0</v>
      </c>
      <c r="Y22" s="90">
        <f t="shared" si="9"/>
        <v>-1</v>
      </c>
      <c r="Z22" s="90">
        <v>37</v>
      </c>
      <c r="AA22" s="90">
        <f t="shared" si="6"/>
        <v>40</v>
      </c>
      <c r="AB22" s="90">
        <v>13</v>
      </c>
      <c r="AC22" s="90">
        <v>12</v>
      </c>
      <c r="AD22" s="90">
        <v>15</v>
      </c>
      <c r="AE22" s="90"/>
    </row>
    <row r="23" spans="1:31" s="92" customFormat="1" ht="20.100000000000001" customHeight="1">
      <c r="A23" s="80" t="s">
        <v>152</v>
      </c>
      <c r="B23" s="90">
        <f t="shared" si="7"/>
        <v>721</v>
      </c>
      <c r="C23" s="90">
        <v>87</v>
      </c>
      <c r="D23" s="90">
        <v>269</v>
      </c>
      <c r="E23" s="90">
        <v>62</v>
      </c>
      <c r="F23" s="90">
        <v>36</v>
      </c>
      <c r="G23" s="90">
        <v>35</v>
      </c>
      <c r="H23" s="90">
        <v>101</v>
      </c>
      <c r="I23" s="90">
        <v>34</v>
      </c>
      <c r="J23" s="90">
        <v>35</v>
      </c>
      <c r="K23" s="90">
        <v>62</v>
      </c>
      <c r="L23" s="90">
        <f t="shared" si="2"/>
        <v>445</v>
      </c>
      <c r="M23" s="90">
        <v>130</v>
      </c>
      <c r="N23" s="90">
        <v>224</v>
      </c>
      <c r="O23" s="90">
        <v>20</v>
      </c>
      <c r="P23" s="90">
        <v>34</v>
      </c>
      <c r="Q23" s="90">
        <v>37</v>
      </c>
      <c r="R23" s="90">
        <f t="shared" si="3"/>
        <v>276</v>
      </c>
      <c r="S23" s="90">
        <f t="shared" si="4"/>
        <v>2</v>
      </c>
      <c r="T23" s="90">
        <f t="shared" si="8"/>
        <v>-43</v>
      </c>
      <c r="U23" s="90">
        <f t="shared" si="8"/>
        <v>45</v>
      </c>
      <c r="V23" s="90">
        <f t="shared" si="5"/>
        <v>143</v>
      </c>
      <c r="W23" s="90">
        <f t="shared" si="9"/>
        <v>42</v>
      </c>
      <c r="X23" s="90">
        <f t="shared" si="9"/>
        <v>2</v>
      </c>
      <c r="Y23" s="90">
        <f t="shared" si="9"/>
        <v>-2</v>
      </c>
      <c r="Z23" s="90">
        <v>101</v>
      </c>
      <c r="AA23" s="90">
        <f t="shared" si="6"/>
        <v>131</v>
      </c>
      <c r="AB23" s="90">
        <v>34</v>
      </c>
      <c r="AC23" s="90">
        <v>35</v>
      </c>
      <c r="AD23" s="90">
        <v>62</v>
      </c>
      <c r="AE23" s="90"/>
    </row>
    <row r="24" spans="1:31" s="92" customFormat="1" ht="20.100000000000001" customHeight="1">
      <c r="A24" s="80" t="s">
        <v>153</v>
      </c>
      <c r="B24" s="90">
        <f t="shared" si="7"/>
        <v>29</v>
      </c>
      <c r="C24" s="90">
        <v>3</v>
      </c>
      <c r="D24" s="90">
        <v>13</v>
      </c>
      <c r="E24" s="90">
        <v>2</v>
      </c>
      <c r="F24" s="90">
        <v>2</v>
      </c>
      <c r="G24" s="90">
        <v>1</v>
      </c>
      <c r="H24" s="90">
        <v>3</v>
      </c>
      <c r="I24" s="90">
        <v>2</v>
      </c>
      <c r="J24" s="90">
        <v>1</v>
      </c>
      <c r="K24" s="90">
        <v>2</v>
      </c>
      <c r="L24" s="90">
        <f t="shared" si="2"/>
        <v>17</v>
      </c>
      <c r="M24" s="90">
        <v>4</v>
      </c>
      <c r="N24" s="90">
        <v>10</v>
      </c>
      <c r="O24" s="90">
        <v>1</v>
      </c>
      <c r="P24" s="90">
        <v>1</v>
      </c>
      <c r="Q24" s="90">
        <v>1</v>
      </c>
      <c r="R24" s="90">
        <f t="shared" si="3"/>
        <v>12</v>
      </c>
      <c r="S24" s="90">
        <f t="shared" si="4"/>
        <v>2</v>
      </c>
      <c r="T24" s="90">
        <f t="shared" si="8"/>
        <v>-1</v>
      </c>
      <c r="U24" s="90">
        <f t="shared" si="8"/>
        <v>3</v>
      </c>
      <c r="V24" s="90">
        <f t="shared" si="5"/>
        <v>5</v>
      </c>
      <c r="W24" s="90">
        <f t="shared" si="9"/>
        <v>1</v>
      </c>
      <c r="X24" s="90">
        <f t="shared" si="9"/>
        <v>1</v>
      </c>
      <c r="Y24" s="90">
        <f t="shared" si="9"/>
        <v>0</v>
      </c>
      <c r="Z24" s="90">
        <v>3</v>
      </c>
      <c r="AA24" s="90">
        <f t="shared" si="6"/>
        <v>5</v>
      </c>
      <c r="AB24" s="90">
        <v>2</v>
      </c>
      <c r="AC24" s="90">
        <v>1</v>
      </c>
      <c r="AD24" s="90">
        <v>2</v>
      </c>
      <c r="AE24" s="90"/>
    </row>
    <row r="25" spans="1:31" s="92" customFormat="1" ht="20.100000000000001" customHeight="1">
      <c r="A25" s="80" t="s">
        <v>154</v>
      </c>
      <c r="B25" s="90">
        <f t="shared" si="7"/>
        <v>293.51</v>
      </c>
      <c r="C25" s="90">
        <v>78.88</v>
      </c>
      <c r="D25" s="90">
        <v>118.08</v>
      </c>
      <c r="E25" s="90">
        <v>9.86</v>
      </c>
      <c r="F25" s="90">
        <v>14.76</v>
      </c>
      <c r="G25" s="90">
        <v>14.78</v>
      </c>
      <c r="H25" s="90">
        <v>17.75</v>
      </c>
      <c r="I25" s="90">
        <v>14.76</v>
      </c>
      <c r="J25" s="90">
        <v>14.78</v>
      </c>
      <c r="K25" s="90">
        <v>9.86</v>
      </c>
      <c r="L25" s="90">
        <f t="shared" si="2"/>
        <v>200</v>
      </c>
      <c r="M25" s="90">
        <v>58</v>
      </c>
      <c r="N25" s="90">
        <v>109</v>
      </c>
      <c r="O25" s="90">
        <v>7</v>
      </c>
      <c r="P25" s="90">
        <v>13</v>
      </c>
      <c r="Q25" s="90">
        <v>13</v>
      </c>
      <c r="R25" s="90">
        <f t="shared" si="3"/>
        <v>93.509999999999991</v>
      </c>
      <c r="S25" s="90">
        <f t="shared" si="4"/>
        <v>29.959999999999994</v>
      </c>
      <c r="T25" s="90">
        <f t="shared" si="8"/>
        <v>20.879999999999995</v>
      </c>
      <c r="U25" s="90">
        <f t="shared" si="8"/>
        <v>9.0799999999999983</v>
      </c>
      <c r="V25" s="90">
        <f t="shared" si="5"/>
        <v>24.15</v>
      </c>
      <c r="W25" s="90">
        <f t="shared" si="9"/>
        <v>2.8599999999999994</v>
      </c>
      <c r="X25" s="90">
        <f t="shared" si="9"/>
        <v>1.7599999999999998</v>
      </c>
      <c r="Y25" s="90">
        <f t="shared" si="9"/>
        <v>1.7799999999999994</v>
      </c>
      <c r="Z25" s="90">
        <v>17.75</v>
      </c>
      <c r="AA25" s="90">
        <f t="shared" si="6"/>
        <v>39.4</v>
      </c>
      <c r="AB25" s="90">
        <v>14.76</v>
      </c>
      <c r="AC25" s="90">
        <v>14.78</v>
      </c>
      <c r="AD25" s="90">
        <v>9.86</v>
      </c>
      <c r="AE25" s="90"/>
    </row>
    <row r="26" spans="1:31" s="92" customFormat="1" ht="20.100000000000001" customHeight="1">
      <c r="A26" s="80" t="s">
        <v>155</v>
      </c>
      <c r="B26" s="90">
        <f t="shared" si="7"/>
        <v>269.77000000000004</v>
      </c>
      <c r="C26" s="90">
        <v>76.8</v>
      </c>
      <c r="D26" s="90">
        <v>108.96</v>
      </c>
      <c r="E26" s="90">
        <v>9.6</v>
      </c>
      <c r="F26" s="90">
        <v>13.62</v>
      </c>
      <c r="G26" s="90">
        <v>14.21</v>
      </c>
      <c r="H26" s="90">
        <v>9.15</v>
      </c>
      <c r="I26" s="90">
        <v>13.62</v>
      </c>
      <c r="J26" s="90">
        <v>14.21</v>
      </c>
      <c r="K26" s="90">
        <v>9.6</v>
      </c>
      <c r="L26" s="90">
        <f t="shared" si="2"/>
        <v>145</v>
      </c>
      <c r="M26" s="90">
        <v>44</v>
      </c>
      <c r="N26" s="90">
        <v>79</v>
      </c>
      <c r="O26" s="90">
        <v>5</v>
      </c>
      <c r="P26" s="90">
        <v>8</v>
      </c>
      <c r="Q26" s="90">
        <v>9</v>
      </c>
      <c r="R26" s="90">
        <f t="shared" si="3"/>
        <v>124.77000000000001</v>
      </c>
      <c r="S26" s="90">
        <f t="shared" si="4"/>
        <v>62.759999999999991</v>
      </c>
      <c r="T26" s="90">
        <f t="shared" si="8"/>
        <v>32.799999999999997</v>
      </c>
      <c r="U26" s="90">
        <f t="shared" si="8"/>
        <v>29.959999999999994</v>
      </c>
      <c r="V26" s="90">
        <f>SUM(W26:Z26)</f>
        <v>24.58</v>
      </c>
      <c r="W26" s="90">
        <f>E26-O26</f>
        <v>4.5999999999999996</v>
      </c>
      <c r="X26" s="90">
        <f>F26-P26</f>
        <v>5.6199999999999992</v>
      </c>
      <c r="Y26" s="90">
        <f t="shared" si="9"/>
        <v>5.2100000000000009</v>
      </c>
      <c r="Z26" s="90">
        <v>9.15</v>
      </c>
      <c r="AA26" s="90">
        <f t="shared" si="6"/>
        <v>37.43</v>
      </c>
      <c r="AB26" s="90">
        <v>13.62</v>
      </c>
      <c r="AC26" s="90">
        <v>14.21</v>
      </c>
      <c r="AD26" s="90">
        <v>9.6</v>
      </c>
      <c r="AE26" s="90"/>
    </row>
    <row r="27" spans="1:31" s="92" customFormat="1" ht="20.100000000000001" customHeight="1">
      <c r="A27" s="80" t="s">
        <v>156</v>
      </c>
      <c r="B27" s="90">
        <f t="shared" si="7"/>
        <v>85</v>
      </c>
      <c r="C27" s="90">
        <v>2</v>
      </c>
      <c r="D27" s="90">
        <v>18</v>
      </c>
      <c r="E27" s="90">
        <v>8</v>
      </c>
      <c r="F27" s="90">
        <v>15</v>
      </c>
      <c r="G27" s="90">
        <v>6</v>
      </c>
      <c r="H27" s="90">
        <v>7</v>
      </c>
      <c r="I27" s="90">
        <v>15</v>
      </c>
      <c r="J27" s="90">
        <v>6</v>
      </c>
      <c r="K27" s="90">
        <v>8</v>
      </c>
      <c r="L27" s="90">
        <f t="shared" si="2"/>
        <v>105</v>
      </c>
      <c r="M27" s="90">
        <v>12</v>
      </c>
      <c r="N27" s="90">
        <v>73</v>
      </c>
      <c r="O27" s="90">
        <v>2</v>
      </c>
      <c r="P27" s="90">
        <v>11</v>
      </c>
      <c r="Q27" s="90">
        <v>7</v>
      </c>
      <c r="R27" s="90">
        <f t="shared" si="3"/>
        <v>-20</v>
      </c>
      <c r="S27" s="90">
        <f t="shared" si="4"/>
        <v>-65</v>
      </c>
      <c r="T27" s="90">
        <f t="shared" si="8"/>
        <v>-10</v>
      </c>
      <c r="U27" s="90">
        <f t="shared" si="8"/>
        <v>-55</v>
      </c>
      <c r="V27" s="90">
        <f t="shared" si="5"/>
        <v>16</v>
      </c>
      <c r="W27" s="90">
        <f t="shared" si="9"/>
        <v>6</v>
      </c>
      <c r="X27" s="90">
        <f t="shared" si="9"/>
        <v>4</v>
      </c>
      <c r="Y27" s="90">
        <f t="shared" si="9"/>
        <v>-1</v>
      </c>
      <c r="Z27" s="90">
        <v>7</v>
      </c>
      <c r="AA27" s="90">
        <f t="shared" si="6"/>
        <v>29</v>
      </c>
      <c r="AB27" s="90">
        <v>15</v>
      </c>
      <c r="AC27" s="90">
        <v>6</v>
      </c>
      <c r="AD27" s="90">
        <v>8</v>
      </c>
      <c r="AE27" s="90"/>
    </row>
    <row r="28" spans="1:31" s="92" customFormat="1" ht="20.100000000000001" customHeight="1">
      <c r="A28" s="80" t="s">
        <v>157</v>
      </c>
      <c r="B28" s="90">
        <f t="shared" si="7"/>
        <v>431.5</v>
      </c>
      <c r="C28" s="90">
        <v>19</v>
      </c>
      <c r="D28" s="90">
        <v>72.5</v>
      </c>
      <c r="E28" s="90">
        <v>69</v>
      </c>
      <c r="F28" s="90">
        <v>58</v>
      </c>
      <c r="G28" s="90">
        <v>25</v>
      </c>
      <c r="H28" s="90">
        <v>37</v>
      </c>
      <c r="I28" s="90">
        <v>57</v>
      </c>
      <c r="J28" s="90">
        <v>25</v>
      </c>
      <c r="K28" s="90">
        <v>69</v>
      </c>
      <c r="L28" s="90">
        <f t="shared" si="2"/>
        <v>282</v>
      </c>
      <c r="M28" s="90">
        <v>100</v>
      </c>
      <c r="N28" s="90">
        <v>122</v>
      </c>
      <c r="O28" s="90">
        <v>16</v>
      </c>
      <c r="P28" s="90">
        <v>18</v>
      </c>
      <c r="Q28" s="90">
        <v>26</v>
      </c>
      <c r="R28" s="90">
        <f t="shared" si="3"/>
        <v>149.5</v>
      </c>
      <c r="S28" s="90">
        <f t="shared" si="4"/>
        <v>-130.5</v>
      </c>
      <c r="T28" s="90">
        <f t="shared" si="8"/>
        <v>-81</v>
      </c>
      <c r="U28" s="90">
        <f t="shared" si="8"/>
        <v>-49.5</v>
      </c>
      <c r="V28" s="90">
        <f t="shared" si="5"/>
        <v>129</v>
      </c>
      <c r="W28" s="90">
        <f t="shared" si="9"/>
        <v>53</v>
      </c>
      <c r="X28" s="90">
        <f t="shared" si="9"/>
        <v>40</v>
      </c>
      <c r="Y28" s="90">
        <f t="shared" si="9"/>
        <v>-1</v>
      </c>
      <c r="Z28" s="90">
        <v>37</v>
      </c>
      <c r="AA28" s="90">
        <f t="shared" si="6"/>
        <v>151</v>
      </c>
      <c r="AB28" s="90">
        <v>57</v>
      </c>
      <c r="AC28" s="90">
        <v>25</v>
      </c>
      <c r="AD28" s="90">
        <v>69</v>
      </c>
      <c r="AE28" s="90"/>
    </row>
    <row r="29" spans="1:31" s="92" customFormat="1" ht="20.100000000000001" customHeight="1">
      <c r="A29" s="80" t="s">
        <v>158</v>
      </c>
      <c r="B29" s="90">
        <f t="shared" si="7"/>
        <v>10</v>
      </c>
      <c r="C29" s="90"/>
      <c r="D29" s="90">
        <v>3</v>
      </c>
      <c r="E29" s="90"/>
      <c r="F29" s="90">
        <v>3</v>
      </c>
      <c r="G29" s="90">
        <v>0.5</v>
      </c>
      <c r="H29" s="90"/>
      <c r="I29" s="90">
        <v>3</v>
      </c>
      <c r="J29" s="90">
        <v>0.5</v>
      </c>
      <c r="K29" s="90"/>
      <c r="L29" s="90">
        <f t="shared" si="2"/>
        <v>6</v>
      </c>
      <c r="M29" s="90"/>
      <c r="N29" s="90">
        <v>5</v>
      </c>
      <c r="O29" s="90"/>
      <c r="P29" s="90">
        <v>1</v>
      </c>
      <c r="Q29" s="90">
        <v>0</v>
      </c>
      <c r="R29" s="90">
        <f t="shared" si="3"/>
        <v>4</v>
      </c>
      <c r="S29" s="90">
        <f t="shared" si="4"/>
        <v>-2</v>
      </c>
      <c r="T29" s="90">
        <f t="shared" si="8"/>
        <v>0</v>
      </c>
      <c r="U29" s="90">
        <f t="shared" si="8"/>
        <v>-2</v>
      </c>
      <c r="V29" s="90">
        <f t="shared" si="5"/>
        <v>2.5</v>
      </c>
      <c r="W29" s="90">
        <f t="shared" si="9"/>
        <v>0</v>
      </c>
      <c r="X29" s="90">
        <f t="shared" si="9"/>
        <v>2</v>
      </c>
      <c r="Y29" s="90">
        <f t="shared" si="9"/>
        <v>0.5</v>
      </c>
      <c r="Z29" s="90"/>
      <c r="AA29" s="90">
        <f t="shared" si="6"/>
        <v>3.5</v>
      </c>
      <c r="AB29" s="90">
        <v>3</v>
      </c>
      <c r="AC29" s="90">
        <v>0.5</v>
      </c>
      <c r="AD29" s="90"/>
      <c r="AE29" s="90"/>
    </row>
    <row r="30" spans="1:31" s="92" customFormat="1" ht="20.100000000000001" customHeight="1">
      <c r="A30" s="93" t="s">
        <v>159</v>
      </c>
      <c r="B30" s="90">
        <f t="shared" si="7"/>
        <v>16</v>
      </c>
      <c r="C30" s="90">
        <v>1</v>
      </c>
      <c r="D30" s="90">
        <v>3</v>
      </c>
      <c r="E30" s="90">
        <v>2</v>
      </c>
      <c r="F30" s="90">
        <v>2</v>
      </c>
      <c r="G30" s="90">
        <v>1</v>
      </c>
      <c r="H30" s="90">
        <v>2</v>
      </c>
      <c r="I30" s="90">
        <v>2</v>
      </c>
      <c r="J30" s="90">
        <v>1</v>
      </c>
      <c r="K30" s="90">
        <v>2</v>
      </c>
      <c r="L30" s="90">
        <f t="shared" si="2"/>
        <v>9</v>
      </c>
      <c r="M30" s="90">
        <v>3</v>
      </c>
      <c r="N30" s="90">
        <v>4</v>
      </c>
      <c r="O30" s="90"/>
      <c r="P30" s="90">
        <v>1</v>
      </c>
      <c r="Q30" s="90">
        <v>1</v>
      </c>
      <c r="R30" s="90">
        <f t="shared" si="3"/>
        <v>7</v>
      </c>
      <c r="S30" s="90">
        <f t="shared" si="4"/>
        <v>-3</v>
      </c>
      <c r="T30" s="90">
        <f t="shared" si="8"/>
        <v>-2</v>
      </c>
      <c r="U30" s="90">
        <f t="shared" si="8"/>
        <v>-1</v>
      </c>
      <c r="V30" s="90">
        <f t="shared" si="5"/>
        <v>5</v>
      </c>
      <c r="W30" s="90">
        <f t="shared" si="9"/>
        <v>2</v>
      </c>
      <c r="X30" s="90">
        <f t="shared" si="9"/>
        <v>1</v>
      </c>
      <c r="Y30" s="90">
        <f t="shared" si="9"/>
        <v>0</v>
      </c>
      <c r="Z30" s="90">
        <v>2</v>
      </c>
      <c r="AA30" s="90">
        <f t="shared" si="6"/>
        <v>5</v>
      </c>
      <c r="AB30" s="90">
        <v>2</v>
      </c>
      <c r="AC30" s="90">
        <v>1</v>
      </c>
      <c r="AD30" s="90">
        <v>2</v>
      </c>
      <c r="AE30" s="90"/>
    </row>
    <row r="31" spans="1:31" s="92" customFormat="1" ht="20.100000000000001" customHeight="1">
      <c r="A31" s="80" t="s">
        <v>160</v>
      </c>
      <c r="B31" s="90">
        <f t="shared" si="7"/>
        <v>8.5</v>
      </c>
      <c r="C31" s="90"/>
      <c r="D31" s="90">
        <v>2.5</v>
      </c>
      <c r="E31" s="90"/>
      <c r="F31" s="90">
        <v>2</v>
      </c>
      <c r="G31" s="90">
        <v>0.5</v>
      </c>
      <c r="H31" s="90">
        <v>1</v>
      </c>
      <c r="I31" s="90">
        <v>2</v>
      </c>
      <c r="J31" s="90">
        <v>0.5</v>
      </c>
      <c r="K31" s="90"/>
      <c r="L31" s="90">
        <f t="shared" si="2"/>
        <v>5</v>
      </c>
      <c r="M31" s="90"/>
      <c r="N31" s="90">
        <v>4</v>
      </c>
      <c r="O31" s="90"/>
      <c r="P31" s="90">
        <v>1</v>
      </c>
      <c r="Q31" s="90">
        <v>0</v>
      </c>
      <c r="R31" s="90">
        <f t="shared" si="3"/>
        <v>3.5</v>
      </c>
      <c r="S31" s="90">
        <f t="shared" si="4"/>
        <v>-1.5</v>
      </c>
      <c r="T31" s="90">
        <f t="shared" si="8"/>
        <v>0</v>
      </c>
      <c r="U31" s="90">
        <f t="shared" si="8"/>
        <v>-1.5</v>
      </c>
      <c r="V31" s="90">
        <f t="shared" si="5"/>
        <v>2.5</v>
      </c>
      <c r="W31" s="90">
        <f t="shared" si="9"/>
        <v>0</v>
      </c>
      <c r="X31" s="90">
        <f t="shared" si="9"/>
        <v>1</v>
      </c>
      <c r="Y31" s="90">
        <f t="shared" si="9"/>
        <v>0.5</v>
      </c>
      <c r="Z31" s="90">
        <v>1</v>
      </c>
      <c r="AA31" s="90">
        <f t="shared" si="6"/>
        <v>2.5</v>
      </c>
      <c r="AB31" s="90">
        <v>2</v>
      </c>
      <c r="AC31" s="90">
        <v>0.5</v>
      </c>
      <c r="AD31" s="90"/>
      <c r="AE31" s="90"/>
    </row>
    <row r="32" spans="1:31" s="92" customFormat="1" ht="20.100000000000001" customHeight="1">
      <c r="A32" s="80" t="s">
        <v>121</v>
      </c>
      <c r="B32" s="90">
        <f t="shared" si="7"/>
        <v>38</v>
      </c>
      <c r="C32" s="90">
        <v>2</v>
      </c>
      <c r="D32" s="90">
        <v>6</v>
      </c>
      <c r="E32" s="90">
        <v>6</v>
      </c>
      <c r="F32" s="90">
        <v>5</v>
      </c>
      <c r="G32" s="90">
        <v>2</v>
      </c>
      <c r="H32" s="90">
        <v>4</v>
      </c>
      <c r="I32" s="90">
        <v>5</v>
      </c>
      <c r="J32" s="90">
        <v>2</v>
      </c>
      <c r="K32" s="90">
        <v>6</v>
      </c>
      <c r="L32" s="90">
        <f t="shared" si="2"/>
        <v>23</v>
      </c>
      <c r="M32" s="90">
        <v>8</v>
      </c>
      <c r="N32" s="90">
        <v>10</v>
      </c>
      <c r="O32" s="90">
        <v>1</v>
      </c>
      <c r="P32" s="90">
        <v>2</v>
      </c>
      <c r="Q32" s="90">
        <v>2</v>
      </c>
      <c r="R32" s="90">
        <f t="shared" si="3"/>
        <v>15</v>
      </c>
      <c r="S32" s="90">
        <f t="shared" si="4"/>
        <v>-10</v>
      </c>
      <c r="T32" s="90">
        <f t="shared" si="8"/>
        <v>-6</v>
      </c>
      <c r="U32" s="90">
        <f t="shared" si="8"/>
        <v>-4</v>
      </c>
      <c r="V32" s="90">
        <f t="shared" si="5"/>
        <v>12</v>
      </c>
      <c r="W32" s="90">
        <f t="shared" si="9"/>
        <v>5</v>
      </c>
      <c r="X32" s="90">
        <f t="shared" si="9"/>
        <v>3</v>
      </c>
      <c r="Y32" s="90">
        <f t="shared" si="9"/>
        <v>0</v>
      </c>
      <c r="Z32" s="90">
        <v>4</v>
      </c>
      <c r="AA32" s="90">
        <f t="shared" si="6"/>
        <v>13</v>
      </c>
      <c r="AB32" s="90">
        <v>5</v>
      </c>
      <c r="AC32" s="90">
        <v>2</v>
      </c>
      <c r="AD32" s="90">
        <v>6</v>
      </c>
      <c r="AE32" s="90"/>
    </row>
    <row r="42" spans="17:17">
      <c r="Q42" s="94" t="s">
        <v>161</v>
      </c>
    </row>
  </sheetData>
  <mergeCells count="44">
    <mergeCell ref="AD6:AD7"/>
    <mergeCell ref="AE6:AE7"/>
    <mergeCell ref="A1:AE1"/>
    <mergeCell ref="AD2:AE2"/>
    <mergeCell ref="X6:X7"/>
    <mergeCell ref="Y6:Y7"/>
    <mergeCell ref="Z6:Z7"/>
    <mergeCell ref="AA6:AA7"/>
    <mergeCell ref="AB6:AB7"/>
    <mergeCell ref="AC6:AC7"/>
    <mergeCell ref="Q6:Q7"/>
    <mergeCell ref="S6:S7"/>
    <mergeCell ref="T6:T7"/>
    <mergeCell ref="U6:U7"/>
    <mergeCell ref="V6:V7"/>
    <mergeCell ref="W6:W7"/>
    <mergeCell ref="AA4:AE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4:L7"/>
    <mergeCell ref="M4:N5"/>
    <mergeCell ref="O4:Q5"/>
    <mergeCell ref="R4:R7"/>
    <mergeCell ref="S4:U5"/>
    <mergeCell ref="V4:Z5"/>
    <mergeCell ref="M6:M7"/>
    <mergeCell ref="N6:N7"/>
    <mergeCell ref="O6:O7"/>
    <mergeCell ref="P6:P7"/>
    <mergeCell ref="A3:A7"/>
    <mergeCell ref="B3:K3"/>
    <mergeCell ref="L3:Q3"/>
    <mergeCell ref="R3:AE3"/>
    <mergeCell ref="B4:B7"/>
    <mergeCell ref="C4:D5"/>
    <mergeCell ref="E4:H5"/>
    <mergeCell ref="I4:K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workbookViewId="0">
      <selection sqref="A1:F1"/>
    </sheetView>
  </sheetViews>
  <sheetFormatPr defaultColWidth="8.75" defaultRowHeight="27.95" customHeight="1"/>
  <cols>
    <col min="1" max="1" width="15.625" style="1" customWidth="1"/>
    <col min="2" max="2" width="30.625" style="1" customWidth="1"/>
    <col min="3" max="6" width="20.625" style="1" customWidth="1"/>
    <col min="7" max="16384" width="8.75" style="1"/>
  </cols>
  <sheetData>
    <row r="1" spans="1:6" s="13" customFormat="1" ht="39.950000000000003" customHeight="1">
      <c r="A1" s="15" t="s">
        <v>174</v>
      </c>
      <c r="B1" s="15"/>
      <c r="C1" s="15"/>
      <c r="D1" s="15"/>
      <c r="E1" s="15"/>
      <c r="F1" s="15"/>
    </row>
    <row r="2" spans="1:6" ht="20.100000000000001" customHeight="1">
      <c r="A2" s="100"/>
      <c r="B2" s="100"/>
      <c r="C2" s="101"/>
      <c r="D2" s="101"/>
      <c r="F2" s="102" t="s">
        <v>171</v>
      </c>
    </row>
    <row r="3" spans="1:6" ht="20.100000000000001" customHeight="1">
      <c r="A3" s="103" t="s">
        <v>165</v>
      </c>
      <c r="B3" s="104" t="s">
        <v>94</v>
      </c>
      <c r="C3" s="103" t="s">
        <v>166</v>
      </c>
      <c r="D3" s="103"/>
      <c r="E3" s="103"/>
      <c r="F3" s="105" t="s">
        <v>172</v>
      </c>
    </row>
    <row r="4" spans="1:6" ht="20.100000000000001" customHeight="1">
      <c r="A4" s="103"/>
      <c r="B4" s="104"/>
      <c r="C4" s="106" t="s">
        <v>26</v>
      </c>
      <c r="D4" s="106" t="s">
        <v>33</v>
      </c>
      <c r="E4" s="106" t="s">
        <v>34</v>
      </c>
      <c r="F4" s="107"/>
    </row>
    <row r="5" spans="1:6" ht="20.100000000000001" customHeight="1">
      <c r="A5" s="108">
        <v>150200</v>
      </c>
      <c r="B5" s="108" t="s">
        <v>167</v>
      </c>
      <c r="C5" s="108">
        <f t="shared" ref="C5:C10" si="0">SUM(D5:E5)</f>
        <v>1355</v>
      </c>
      <c r="D5" s="108">
        <v>1275</v>
      </c>
      <c r="E5" s="108">
        <v>80</v>
      </c>
      <c r="F5" s="109"/>
    </row>
    <row r="6" spans="1:6" ht="20.100000000000001" customHeight="1">
      <c r="A6" s="108">
        <v>150200</v>
      </c>
      <c r="B6" s="108" t="s">
        <v>168</v>
      </c>
      <c r="C6" s="108">
        <f t="shared" si="0"/>
        <v>1343</v>
      </c>
      <c r="D6" s="108">
        <v>1237</v>
      </c>
      <c r="E6" s="108">
        <v>106</v>
      </c>
      <c r="F6" s="109"/>
    </row>
    <row r="7" spans="1:6" ht="20.100000000000001" customHeight="1">
      <c r="A7" s="108">
        <v>150200</v>
      </c>
      <c r="B7" s="108" t="s">
        <v>169</v>
      </c>
      <c r="C7" s="108">
        <f t="shared" si="0"/>
        <v>1033</v>
      </c>
      <c r="D7" s="108">
        <v>975</v>
      </c>
      <c r="E7" s="108">
        <v>58</v>
      </c>
      <c r="F7" s="109"/>
    </row>
    <row r="8" spans="1:6" ht="20.100000000000001" customHeight="1">
      <c r="A8" s="108">
        <v>150200</v>
      </c>
      <c r="B8" s="108" t="s">
        <v>170</v>
      </c>
      <c r="C8" s="108">
        <f t="shared" si="0"/>
        <v>1098</v>
      </c>
      <c r="D8" s="108">
        <v>1031</v>
      </c>
      <c r="E8" s="108">
        <v>67</v>
      </c>
      <c r="F8" s="109"/>
    </row>
    <row r="9" spans="1:6" ht="20.100000000000001" customHeight="1">
      <c r="A9" s="108">
        <v>150200</v>
      </c>
      <c r="B9" s="108" t="s">
        <v>110</v>
      </c>
      <c r="C9" s="108">
        <f t="shared" si="0"/>
        <v>465</v>
      </c>
      <c r="D9" s="108">
        <v>440</v>
      </c>
      <c r="E9" s="108">
        <v>25</v>
      </c>
      <c r="F9" s="109"/>
    </row>
    <row r="10" spans="1:6" ht="20.100000000000001" customHeight="1">
      <c r="A10" s="108">
        <v>150200</v>
      </c>
      <c r="B10" s="108" t="s">
        <v>107</v>
      </c>
      <c r="C10" s="108">
        <f t="shared" si="0"/>
        <v>735</v>
      </c>
      <c r="D10" s="108">
        <v>691</v>
      </c>
      <c r="E10" s="108">
        <v>44</v>
      </c>
      <c r="F10" s="109"/>
    </row>
    <row r="11" spans="1:6" ht="20.100000000000001" customHeight="1">
      <c r="A11" s="108"/>
      <c r="B11" s="108" t="s">
        <v>173</v>
      </c>
      <c r="C11" s="108">
        <f>SUM(C5:C10)</f>
        <v>6029</v>
      </c>
      <c r="D11" s="108">
        <f t="shared" ref="D11:E11" si="1">SUM(D5:D10)</f>
        <v>5649</v>
      </c>
      <c r="E11" s="108">
        <f t="shared" si="1"/>
        <v>380</v>
      </c>
      <c r="F11" s="109"/>
    </row>
  </sheetData>
  <mergeCells count="5">
    <mergeCell ref="A1:F1"/>
    <mergeCell ref="A3:A4"/>
    <mergeCell ref="B3:B4"/>
    <mergeCell ref="C3:E3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12"/>
  <sheetViews>
    <sheetView workbookViewId="0">
      <selection sqref="A1:AX1"/>
    </sheetView>
  </sheetViews>
  <sheetFormatPr defaultRowHeight="13.5"/>
  <cols>
    <col min="1" max="1" width="6.625" style="1" customWidth="1"/>
    <col min="2" max="2" width="10.625" style="1" customWidth="1"/>
    <col min="3" max="50" width="5.625" style="1" customWidth="1"/>
    <col min="51" max="256" width="9" style="1"/>
    <col min="257" max="257" width="6.5" style="1" customWidth="1"/>
    <col min="258" max="258" width="9" style="1"/>
    <col min="259" max="270" width="7.5" style="1" customWidth="1"/>
    <col min="271" max="271" width="5.5" style="1" customWidth="1"/>
    <col min="272" max="280" width="7.5" style="1" customWidth="1"/>
    <col min="281" max="281" width="5.875" style="1" customWidth="1"/>
    <col min="282" max="286" width="7.5" style="1" customWidth="1"/>
    <col min="287" max="306" width="6.25" style="1" customWidth="1"/>
    <col min="307" max="512" width="9" style="1"/>
    <col min="513" max="513" width="6.5" style="1" customWidth="1"/>
    <col min="514" max="514" width="9" style="1"/>
    <col min="515" max="526" width="7.5" style="1" customWidth="1"/>
    <col min="527" max="527" width="5.5" style="1" customWidth="1"/>
    <col min="528" max="536" width="7.5" style="1" customWidth="1"/>
    <col min="537" max="537" width="5.875" style="1" customWidth="1"/>
    <col min="538" max="542" width="7.5" style="1" customWidth="1"/>
    <col min="543" max="562" width="6.25" style="1" customWidth="1"/>
    <col min="563" max="768" width="9" style="1"/>
    <col min="769" max="769" width="6.5" style="1" customWidth="1"/>
    <col min="770" max="770" width="9" style="1"/>
    <col min="771" max="782" width="7.5" style="1" customWidth="1"/>
    <col min="783" max="783" width="5.5" style="1" customWidth="1"/>
    <col min="784" max="792" width="7.5" style="1" customWidth="1"/>
    <col min="793" max="793" width="5.875" style="1" customWidth="1"/>
    <col min="794" max="798" width="7.5" style="1" customWidth="1"/>
    <col min="799" max="818" width="6.25" style="1" customWidth="1"/>
    <col min="819" max="1024" width="9" style="1"/>
    <col min="1025" max="1025" width="6.5" style="1" customWidth="1"/>
    <col min="1026" max="1026" width="9" style="1"/>
    <col min="1027" max="1038" width="7.5" style="1" customWidth="1"/>
    <col min="1039" max="1039" width="5.5" style="1" customWidth="1"/>
    <col min="1040" max="1048" width="7.5" style="1" customWidth="1"/>
    <col min="1049" max="1049" width="5.875" style="1" customWidth="1"/>
    <col min="1050" max="1054" width="7.5" style="1" customWidth="1"/>
    <col min="1055" max="1074" width="6.25" style="1" customWidth="1"/>
    <col min="1075" max="1280" width="9" style="1"/>
    <col min="1281" max="1281" width="6.5" style="1" customWidth="1"/>
    <col min="1282" max="1282" width="9" style="1"/>
    <col min="1283" max="1294" width="7.5" style="1" customWidth="1"/>
    <col min="1295" max="1295" width="5.5" style="1" customWidth="1"/>
    <col min="1296" max="1304" width="7.5" style="1" customWidth="1"/>
    <col min="1305" max="1305" width="5.875" style="1" customWidth="1"/>
    <col min="1306" max="1310" width="7.5" style="1" customWidth="1"/>
    <col min="1311" max="1330" width="6.25" style="1" customWidth="1"/>
    <col min="1331" max="1536" width="9" style="1"/>
    <col min="1537" max="1537" width="6.5" style="1" customWidth="1"/>
    <col min="1538" max="1538" width="9" style="1"/>
    <col min="1539" max="1550" width="7.5" style="1" customWidth="1"/>
    <col min="1551" max="1551" width="5.5" style="1" customWidth="1"/>
    <col min="1552" max="1560" width="7.5" style="1" customWidth="1"/>
    <col min="1561" max="1561" width="5.875" style="1" customWidth="1"/>
    <col min="1562" max="1566" width="7.5" style="1" customWidth="1"/>
    <col min="1567" max="1586" width="6.25" style="1" customWidth="1"/>
    <col min="1587" max="1792" width="9" style="1"/>
    <col min="1793" max="1793" width="6.5" style="1" customWidth="1"/>
    <col min="1794" max="1794" width="9" style="1"/>
    <col min="1795" max="1806" width="7.5" style="1" customWidth="1"/>
    <col min="1807" max="1807" width="5.5" style="1" customWidth="1"/>
    <col min="1808" max="1816" width="7.5" style="1" customWidth="1"/>
    <col min="1817" max="1817" width="5.875" style="1" customWidth="1"/>
    <col min="1818" max="1822" width="7.5" style="1" customWidth="1"/>
    <col min="1823" max="1842" width="6.25" style="1" customWidth="1"/>
    <col min="1843" max="2048" width="9" style="1"/>
    <col min="2049" max="2049" width="6.5" style="1" customWidth="1"/>
    <col min="2050" max="2050" width="9" style="1"/>
    <col min="2051" max="2062" width="7.5" style="1" customWidth="1"/>
    <col min="2063" max="2063" width="5.5" style="1" customWidth="1"/>
    <col min="2064" max="2072" width="7.5" style="1" customWidth="1"/>
    <col min="2073" max="2073" width="5.875" style="1" customWidth="1"/>
    <col min="2074" max="2078" width="7.5" style="1" customWidth="1"/>
    <col min="2079" max="2098" width="6.25" style="1" customWidth="1"/>
    <col min="2099" max="2304" width="9" style="1"/>
    <col min="2305" max="2305" width="6.5" style="1" customWidth="1"/>
    <col min="2306" max="2306" width="9" style="1"/>
    <col min="2307" max="2318" width="7.5" style="1" customWidth="1"/>
    <col min="2319" max="2319" width="5.5" style="1" customWidth="1"/>
    <col min="2320" max="2328" width="7.5" style="1" customWidth="1"/>
    <col min="2329" max="2329" width="5.875" style="1" customWidth="1"/>
    <col min="2330" max="2334" width="7.5" style="1" customWidth="1"/>
    <col min="2335" max="2354" width="6.25" style="1" customWidth="1"/>
    <col min="2355" max="2560" width="9" style="1"/>
    <col min="2561" max="2561" width="6.5" style="1" customWidth="1"/>
    <col min="2562" max="2562" width="9" style="1"/>
    <col min="2563" max="2574" width="7.5" style="1" customWidth="1"/>
    <col min="2575" max="2575" width="5.5" style="1" customWidth="1"/>
    <col min="2576" max="2584" width="7.5" style="1" customWidth="1"/>
    <col min="2585" max="2585" width="5.875" style="1" customWidth="1"/>
    <col min="2586" max="2590" width="7.5" style="1" customWidth="1"/>
    <col min="2591" max="2610" width="6.25" style="1" customWidth="1"/>
    <col min="2611" max="2816" width="9" style="1"/>
    <col min="2817" max="2817" width="6.5" style="1" customWidth="1"/>
    <col min="2818" max="2818" width="9" style="1"/>
    <col min="2819" max="2830" width="7.5" style="1" customWidth="1"/>
    <col min="2831" max="2831" width="5.5" style="1" customWidth="1"/>
    <col min="2832" max="2840" width="7.5" style="1" customWidth="1"/>
    <col min="2841" max="2841" width="5.875" style="1" customWidth="1"/>
    <col min="2842" max="2846" width="7.5" style="1" customWidth="1"/>
    <col min="2847" max="2866" width="6.25" style="1" customWidth="1"/>
    <col min="2867" max="3072" width="9" style="1"/>
    <col min="3073" max="3073" width="6.5" style="1" customWidth="1"/>
    <col min="3074" max="3074" width="9" style="1"/>
    <col min="3075" max="3086" width="7.5" style="1" customWidth="1"/>
    <col min="3087" max="3087" width="5.5" style="1" customWidth="1"/>
    <col min="3088" max="3096" width="7.5" style="1" customWidth="1"/>
    <col min="3097" max="3097" width="5.875" style="1" customWidth="1"/>
    <col min="3098" max="3102" width="7.5" style="1" customWidth="1"/>
    <col min="3103" max="3122" width="6.25" style="1" customWidth="1"/>
    <col min="3123" max="3328" width="9" style="1"/>
    <col min="3329" max="3329" width="6.5" style="1" customWidth="1"/>
    <col min="3330" max="3330" width="9" style="1"/>
    <col min="3331" max="3342" width="7.5" style="1" customWidth="1"/>
    <col min="3343" max="3343" width="5.5" style="1" customWidth="1"/>
    <col min="3344" max="3352" width="7.5" style="1" customWidth="1"/>
    <col min="3353" max="3353" width="5.875" style="1" customWidth="1"/>
    <col min="3354" max="3358" width="7.5" style="1" customWidth="1"/>
    <col min="3359" max="3378" width="6.25" style="1" customWidth="1"/>
    <col min="3379" max="3584" width="9" style="1"/>
    <col min="3585" max="3585" width="6.5" style="1" customWidth="1"/>
    <col min="3586" max="3586" width="9" style="1"/>
    <col min="3587" max="3598" width="7.5" style="1" customWidth="1"/>
    <col min="3599" max="3599" width="5.5" style="1" customWidth="1"/>
    <col min="3600" max="3608" width="7.5" style="1" customWidth="1"/>
    <col min="3609" max="3609" width="5.875" style="1" customWidth="1"/>
    <col min="3610" max="3614" width="7.5" style="1" customWidth="1"/>
    <col min="3615" max="3634" width="6.25" style="1" customWidth="1"/>
    <col min="3635" max="3840" width="9" style="1"/>
    <col min="3841" max="3841" width="6.5" style="1" customWidth="1"/>
    <col min="3842" max="3842" width="9" style="1"/>
    <col min="3843" max="3854" width="7.5" style="1" customWidth="1"/>
    <col min="3855" max="3855" width="5.5" style="1" customWidth="1"/>
    <col min="3856" max="3864" width="7.5" style="1" customWidth="1"/>
    <col min="3865" max="3865" width="5.875" style="1" customWidth="1"/>
    <col min="3866" max="3870" width="7.5" style="1" customWidth="1"/>
    <col min="3871" max="3890" width="6.25" style="1" customWidth="1"/>
    <col min="3891" max="4096" width="9" style="1"/>
    <col min="4097" max="4097" width="6.5" style="1" customWidth="1"/>
    <col min="4098" max="4098" width="9" style="1"/>
    <col min="4099" max="4110" width="7.5" style="1" customWidth="1"/>
    <col min="4111" max="4111" width="5.5" style="1" customWidth="1"/>
    <col min="4112" max="4120" width="7.5" style="1" customWidth="1"/>
    <col min="4121" max="4121" width="5.875" style="1" customWidth="1"/>
    <col min="4122" max="4126" width="7.5" style="1" customWidth="1"/>
    <col min="4127" max="4146" width="6.25" style="1" customWidth="1"/>
    <col min="4147" max="4352" width="9" style="1"/>
    <col min="4353" max="4353" width="6.5" style="1" customWidth="1"/>
    <col min="4354" max="4354" width="9" style="1"/>
    <col min="4355" max="4366" width="7.5" style="1" customWidth="1"/>
    <col min="4367" max="4367" width="5.5" style="1" customWidth="1"/>
    <col min="4368" max="4376" width="7.5" style="1" customWidth="1"/>
    <col min="4377" max="4377" width="5.875" style="1" customWidth="1"/>
    <col min="4378" max="4382" width="7.5" style="1" customWidth="1"/>
    <col min="4383" max="4402" width="6.25" style="1" customWidth="1"/>
    <col min="4403" max="4608" width="9" style="1"/>
    <col min="4609" max="4609" width="6.5" style="1" customWidth="1"/>
    <col min="4610" max="4610" width="9" style="1"/>
    <col min="4611" max="4622" width="7.5" style="1" customWidth="1"/>
    <col min="4623" max="4623" width="5.5" style="1" customWidth="1"/>
    <col min="4624" max="4632" width="7.5" style="1" customWidth="1"/>
    <col min="4633" max="4633" width="5.875" style="1" customWidth="1"/>
    <col min="4634" max="4638" width="7.5" style="1" customWidth="1"/>
    <col min="4639" max="4658" width="6.25" style="1" customWidth="1"/>
    <col min="4659" max="4864" width="9" style="1"/>
    <col min="4865" max="4865" width="6.5" style="1" customWidth="1"/>
    <col min="4866" max="4866" width="9" style="1"/>
    <col min="4867" max="4878" width="7.5" style="1" customWidth="1"/>
    <col min="4879" max="4879" width="5.5" style="1" customWidth="1"/>
    <col min="4880" max="4888" width="7.5" style="1" customWidth="1"/>
    <col min="4889" max="4889" width="5.875" style="1" customWidth="1"/>
    <col min="4890" max="4894" width="7.5" style="1" customWidth="1"/>
    <col min="4895" max="4914" width="6.25" style="1" customWidth="1"/>
    <col min="4915" max="5120" width="9" style="1"/>
    <col min="5121" max="5121" width="6.5" style="1" customWidth="1"/>
    <col min="5122" max="5122" width="9" style="1"/>
    <col min="5123" max="5134" width="7.5" style="1" customWidth="1"/>
    <col min="5135" max="5135" width="5.5" style="1" customWidth="1"/>
    <col min="5136" max="5144" width="7.5" style="1" customWidth="1"/>
    <col min="5145" max="5145" width="5.875" style="1" customWidth="1"/>
    <col min="5146" max="5150" width="7.5" style="1" customWidth="1"/>
    <col min="5151" max="5170" width="6.25" style="1" customWidth="1"/>
    <col min="5171" max="5376" width="9" style="1"/>
    <col min="5377" max="5377" width="6.5" style="1" customWidth="1"/>
    <col min="5378" max="5378" width="9" style="1"/>
    <col min="5379" max="5390" width="7.5" style="1" customWidth="1"/>
    <col min="5391" max="5391" width="5.5" style="1" customWidth="1"/>
    <col min="5392" max="5400" width="7.5" style="1" customWidth="1"/>
    <col min="5401" max="5401" width="5.875" style="1" customWidth="1"/>
    <col min="5402" max="5406" width="7.5" style="1" customWidth="1"/>
    <col min="5407" max="5426" width="6.25" style="1" customWidth="1"/>
    <col min="5427" max="5632" width="9" style="1"/>
    <col min="5633" max="5633" width="6.5" style="1" customWidth="1"/>
    <col min="5634" max="5634" width="9" style="1"/>
    <col min="5635" max="5646" width="7.5" style="1" customWidth="1"/>
    <col min="5647" max="5647" width="5.5" style="1" customWidth="1"/>
    <col min="5648" max="5656" width="7.5" style="1" customWidth="1"/>
    <col min="5657" max="5657" width="5.875" style="1" customWidth="1"/>
    <col min="5658" max="5662" width="7.5" style="1" customWidth="1"/>
    <col min="5663" max="5682" width="6.25" style="1" customWidth="1"/>
    <col min="5683" max="5888" width="9" style="1"/>
    <col min="5889" max="5889" width="6.5" style="1" customWidth="1"/>
    <col min="5890" max="5890" width="9" style="1"/>
    <col min="5891" max="5902" width="7.5" style="1" customWidth="1"/>
    <col min="5903" max="5903" width="5.5" style="1" customWidth="1"/>
    <col min="5904" max="5912" width="7.5" style="1" customWidth="1"/>
    <col min="5913" max="5913" width="5.875" style="1" customWidth="1"/>
    <col min="5914" max="5918" width="7.5" style="1" customWidth="1"/>
    <col min="5919" max="5938" width="6.25" style="1" customWidth="1"/>
    <col min="5939" max="6144" width="9" style="1"/>
    <col min="6145" max="6145" width="6.5" style="1" customWidth="1"/>
    <col min="6146" max="6146" width="9" style="1"/>
    <col min="6147" max="6158" width="7.5" style="1" customWidth="1"/>
    <col min="6159" max="6159" width="5.5" style="1" customWidth="1"/>
    <col min="6160" max="6168" width="7.5" style="1" customWidth="1"/>
    <col min="6169" max="6169" width="5.875" style="1" customWidth="1"/>
    <col min="6170" max="6174" width="7.5" style="1" customWidth="1"/>
    <col min="6175" max="6194" width="6.25" style="1" customWidth="1"/>
    <col min="6195" max="6400" width="9" style="1"/>
    <col min="6401" max="6401" width="6.5" style="1" customWidth="1"/>
    <col min="6402" max="6402" width="9" style="1"/>
    <col min="6403" max="6414" width="7.5" style="1" customWidth="1"/>
    <col min="6415" max="6415" width="5.5" style="1" customWidth="1"/>
    <col min="6416" max="6424" width="7.5" style="1" customWidth="1"/>
    <col min="6425" max="6425" width="5.875" style="1" customWidth="1"/>
    <col min="6426" max="6430" width="7.5" style="1" customWidth="1"/>
    <col min="6431" max="6450" width="6.25" style="1" customWidth="1"/>
    <col min="6451" max="6656" width="9" style="1"/>
    <col min="6657" max="6657" width="6.5" style="1" customWidth="1"/>
    <col min="6658" max="6658" width="9" style="1"/>
    <col min="6659" max="6670" width="7.5" style="1" customWidth="1"/>
    <col min="6671" max="6671" width="5.5" style="1" customWidth="1"/>
    <col min="6672" max="6680" width="7.5" style="1" customWidth="1"/>
    <col min="6681" max="6681" width="5.875" style="1" customWidth="1"/>
    <col min="6682" max="6686" width="7.5" style="1" customWidth="1"/>
    <col min="6687" max="6706" width="6.25" style="1" customWidth="1"/>
    <col min="6707" max="6912" width="9" style="1"/>
    <col min="6913" max="6913" width="6.5" style="1" customWidth="1"/>
    <col min="6914" max="6914" width="9" style="1"/>
    <col min="6915" max="6926" width="7.5" style="1" customWidth="1"/>
    <col min="6927" max="6927" width="5.5" style="1" customWidth="1"/>
    <col min="6928" max="6936" width="7.5" style="1" customWidth="1"/>
    <col min="6937" max="6937" width="5.875" style="1" customWidth="1"/>
    <col min="6938" max="6942" width="7.5" style="1" customWidth="1"/>
    <col min="6943" max="6962" width="6.25" style="1" customWidth="1"/>
    <col min="6963" max="7168" width="9" style="1"/>
    <col min="7169" max="7169" width="6.5" style="1" customWidth="1"/>
    <col min="7170" max="7170" width="9" style="1"/>
    <col min="7171" max="7182" width="7.5" style="1" customWidth="1"/>
    <col min="7183" max="7183" width="5.5" style="1" customWidth="1"/>
    <col min="7184" max="7192" width="7.5" style="1" customWidth="1"/>
    <col min="7193" max="7193" width="5.875" style="1" customWidth="1"/>
    <col min="7194" max="7198" width="7.5" style="1" customWidth="1"/>
    <col min="7199" max="7218" width="6.25" style="1" customWidth="1"/>
    <col min="7219" max="7424" width="9" style="1"/>
    <col min="7425" max="7425" width="6.5" style="1" customWidth="1"/>
    <col min="7426" max="7426" width="9" style="1"/>
    <col min="7427" max="7438" width="7.5" style="1" customWidth="1"/>
    <col min="7439" max="7439" width="5.5" style="1" customWidth="1"/>
    <col min="7440" max="7448" width="7.5" style="1" customWidth="1"/>
    <col min="7449" max="7449" width="5.875" style="1" customWidth="1"/>
    <col min="7450" max="7454" width="7.5" style="1" customWidth="1"/>
    <col min="7455" max="7474" width="6.25" style="1" customWidth="1"/>
    <col min="7475" max="7680" width="9" style="1"/>
    <col min="7681" max="7681" width="6.5" style="1" customWidth="1"/>
    <col min="7682" max="7682" width="9" style="1"/>
    <col min="7683" max="7694" width="7.5" style="1" customWidth="1"/>
    <col min="7695" max="7695" width="5.5" style="1" customWidth="1"/>
    <col min="7696" max="7704" width="7.5" style="1" customWidth="1"/>
    <col min="7705" max="7705" width="5.875" style="1" customWidth="1"/>
    <col min="7706" max="7710" width="7.5" style="1" customWidth="1"/>
    <col min="7711" max="7730" width="6.25" style="1" customWidth="1"/>
    <col min="7731" max="7936" width="9" style="1"/>
    <col min="7937" max="7937" width="6.5" style="1" customWidth="1"/>
    <col min="7938" max="7938" width="9" style="1"/>
    <col min="7939" max="7950" width="7.5" style="1" customWidth="1"/>
    <col min="7951" max="7951" width="5.5" style="1" customWidth="1"/>
    <col min="7952" max="7960" width="7.5" style="1" customWidth="1"/>
    <col min="7961" max="7961" width="5.875" style="1" customWidth="1"/>
    <col min="7962" max="7966" width="7.5" style="1" customWidth="1"/>
    <col min="7967" max="7986" width="6.25" style="1" customWidth="1"/>
    <col min="7987" max="8192" width="9" style="1"/>
    <col min="8193" max="8193" width="6.5" style="1" customWidth="1"/>
    <col min="8194" max="8194" width="9" style="1"/>
    <col min="8195" max="8206" width="7.5" style="1" customWidth="1"/>
    <col min="8207" max="8207" width="5.5" style="1" customWidth="1"/>
    <col min="8208" max="8216" width="7.5" style="1" customWidth="1"/>
    <col min="8217" max="8217" width="5.875" style="1" customWidth="1"/>
    <col min="8218" max="8222" width="7.5" style="1" customWidth="1"/>
    <col min="8223" max="8242" width="6.25" style="1" customWidth="1"/>
    <col min="8243" max="8448" width="9" style="1"/>
    <col min="8449" max="8449" width="6.5" style="1" customWidth="1"/>
    <col min="8450" max="8450" width="9" style="1"/>
    <col min="8451" max="8462" width="7.5" style="1" customWidth="1"/>
    <col min="8463" max="8463" width="5.5" style="1" customWidth="1"/>
    <col min="8464" max="8472" width="7.5" style="1" customWidth="1"/>
    <col min="8473" max="8473" width="5.875" style="1" customWidth="1"/>
    <col min="8474" max="8478" width="7.5" style="1" customWidth="1"/>
    <col min="8479" max="8498" width="6.25" style="1" customWidth="1"/>
    <col min="8499" max="8704" width="9" style="1"/>
    <col min="8705" max="8705" width="6.5" style="1" customWidth="1"/>
    <col min="8706" max="8706" width="9" style="1"/>
    <col min="8707" max="8718" width="7.5" style="1" customWidth="1"/>
    <col min="8719" max="8719" width="5.5" style="1" customWidth="1"/>
    <col min="8720" max="8728" width="7.5" style="1" customWidth="1"/>
    <col min="8729" max="8729" width="5.875" style="1" customWidth="1"/>
    <col min="8730" max="8734" width="7.5" style="1" customWidth="1"/>
    <col min="8735" max="8754" width="6.25" style="1" customWidth="1"/>
    <col min="8755" max="8960" width="9" style="1"/>
    <col min="8961" max="8961" width="6.5" style="1" customWidth="1"/>
    <col min="8962" max="8962" width="9" style="1"/>
    <col min="8963" max="8974" width="7.5" style="1" customWidth="1"/>
    <col min="8975" max="8975" width="5.5" style="1" customWidth="1"/>
    <col min="8976" max="8984" width="7.5" style="1" customWidth="1"/>
    <col min="8985" max="8985" width="5.875" style="1" customWidth="1"/>
    <col min="8986" max="8990" width="7.5" style="1" customWidth="1"/>
    <col min="8991" max="9010" width="6.25" style="1" customWidth="1"/>
    <col min="9011" max="9216" width="9" style="1"/>
    <col min="9217" max="9217" width="6.5" style="1" customWidth="1"/>
    <col min="9218" max="9218" width="9" style="1"/>
    <col min="9219" max="9230" width="7.5" style="1" customWidth="1"/>
    <col min="9231" max="9231" width="5.5" style="1" customWidth="1"/>
    <col min="9232" max="9240" width="7.5" style="1" customWidth="1"/>
    <col min="9241" max="9241" width="5.875" style="1" customWidth="1"/>
    <col min="9242" max="9246" width="7.5" style="1" customWidth="1"/>
    <col min="9247" max="9266" width="6.25" style="1" customWidth="1"/>
    <col min="9267" max="9472" width="9" style="1"/>
    <col min="9473" max="9473" width="6.5" style="1" customWidth="1"/>
    <col min="9474" max="9474" width="9" style="1"/>
    <col min="9475" max="9486" width="7.5" style="1" customWidth="1"/>
    <col min="9487" max="9487" width="5.5" style="1" customWidth="1"/>
    <col min="9488" max="9496" width="7.5" style="1" customWidth="1"/>
    <col min="9497" max="9497" width="5.875" style="1" customWidth="1"/>
    <col min="9498" max="9502" width="7.5" style="1" customWidth="1"/>
    <col min="9503" max="9522" width="6.25" style="1" customWidth="1"/>
    <col min="9523" max="9728" width="9" style="1"/>
    <col min="9729" max="9729" width="6.5" style="1" customWidth="1"/>
    <col min="9730" max="9730" width="9" style="1"/>
    <col min="9731" max="9742" width="7.5" style="1" customWidth="1"/>
    <col min="9743" max="9743" width="5.5" style="1" customWidth="1"/>
    <col min="9744" max="9752" width="7.5" style="1" customWidth="1"/>
    <col min="9753" max="9753" width="5.875" style="1" customWidth="1"/>
    <col min="9754" max="9758" width="7.5" style="1" customWidth="1"/>
    <col min="9759" max="9778" width="6.25" style="1" customWidth="1"/>
    <col min="9779" max="9984" width="9" style="1"/>
    <col min="9985" max="9985" width="6.5" style="1" customWidth="1"/>
    <col min="9986" max="9986" width="9" style="1"/>
    <col min="9987" max="9998" width="7.5" style="1" customWidth="1"/>
    <col min="9999" max="9999" width="5.5" style="1" customWidth="1"/>
    <col min="10000" max="10008" width="7.5" style="1" customWidth="1"/>
    <col min="10009" max="10009" width="5.875" style="1" customWidth="1"/>
    <col min="10010" max="10014" width="7.5" style="1" customWidth="1"/>
    <col min="10015" max="10034" width="6.25" style="1" customWidth="1"/>
    <col min="10035" max="10240" width="9" style="1"/>
    <col min="10241" max="10241" width="6.5" style="1" customWidth="1"/>
    <col min="10242" max="10242" width="9" style="1"/>
    <col min="10243" max="10254" width="7.5" style="1" customWidth="1"/>
    <col min="10255" max="10255" width="5.5" style="1" customWidth="1"/>
    <col min="10256" max="10264" width="7.5" style="1" customWidth="1"/>
    <col min="10265" max="10265" width="5.875" style="1" customWidth="1"/>
    <col min="10266" max="10270" width="7.5" style="1" customWidth="1"/>
    <col min="10271" max="10290" width="6.25" style="1" customWidth="1"/>
    <col min="10291" max="10496" width="9" style="1"/>
    <col min="10497" max="10497" width="6.5" style="1" customWidth="1"/>
    <col min="10498" max="10498" width="9" style="1"/>
    <col min="10499" max="10510" width="7.5" style="1" customWidth="1"/>
    <col min="10511" max="10511" width="5.5" style="1" customWidth="1"/>
    <col min="10512" max="10520" width="7.5" style="1" customWidth="1"/>
    <col min="10521" max="10521" width="5.875" style="1" customWidth="1"/>
    <col min="10522" max="10526" width="7.5" style="1" customWidth="1"/>
    <col min="10527" max="10546" width="6.25" style="1" customWidth="1"/>
    <col min="10547" max="10752" width="9" style="1"/>
    <col min="10753" max="10753" width="6.5" style="1" customWidth="1"/>
    <col min="10754" max="10754" width="9" style="1"/>
    <col min="10755" max="10766" width="7.5" style="1" customWidth="1"/>
    <col min="10767" max="10767" width="5.5" style="1" customWidth="1"/>
    <col min="10768" max="10776" width="7.5" style="1" customWidth="1"/>
    <col min="10777" max="10777" width="5.875" style="1" customWidth="1"/>
    <col min="10778" max="10782" width="7.5" style="1" customWidth="1"/>
    <col min="10783" max="10802" width="6.25" style="1" customWidth="1"/>
    <col min="10803" max="11008" width="9" style="1"/>
    <col min="11009" max="11009" width="6.5" style="1" customWidth="1"/>
    <col min="11010" max="11010" width="9" style="1"/>
    <col min="11011" max="11022" width="7.5" style="1" customWidth="1"/>
    <col min="11023" max="11023" width="5.5" style="1" customWidth="1"/>
    <col min="11024" max="11032" width="7.5" style="1" customWidth="1"/>
    <col min="11033" max="11033" width="5.875" style="1" customWidth="1"/>
    <col min="11034" max="11038" width="7.5" style="1" customWidth="1"/>
    <col min="11039" max="11058" width="6.25" style="1" customWidth="1"/>
    <col min="11059" max="11264" width="9" style="1"/>
    <col min="11265" max="11265" width="6.5" style="1" customWidth="1"/>
    <col min="11266" max="11266" width="9" style="1"/>
    <col min="11267" max="11278" width="7.5" style="1" customWidth="1"/>
    <col min="11279" max="11279" width="5.5" style="1" customWidth="1"/>
    <col min="11280" max="11288" width="7.5" style="1" customWidth="1"/>
    <col min="11289" max="11289" width="5.875" style="1" customWidth="1"/>
    <col min="11290" max="11294" width="7.5" style="1" customWidth="1"/>
    <col min="11295" max="11314" width="6.25" style="1" customWidth="1"/>
    <col min="11315" max="11520" width="9" style="1"/>
    <col min="11521" max="11521" width="6.5" style="1" customWidth="1"/>
    <col min="11522" max="11522" width="9" style="1"/>
    <col min="11523" max="11534" width="7.5" style="1" customWidth="1"/>
    <col min="11535" max="11535" width="5.5" style="1" customWidth="1"/>
    <col min="11536" max="11544" width="7.5" style="1" customWidth="1"/>
    <col min="11545" max="11545" width="5.875" style="1" customWidth="1"/>
    <col min="11546" max="11550" width="7.5" style="1" customWidth="1"/>
    <col min="11551" max="11570" width="6.25" style="1" customWidth="1"/>
    <col min="11571" max="11776" width="9" style="1"/>
    <col min="11777" max="11777" width="6.5" style="1" customWidth="1"/>
    <col min="11778" max="11778" width="9" style="1"/>
    <col min="11779" max="11790" width="7.5" style="1" customWidth="1"/>
    <col min="11791" max="11791" width="5.5" style="1" customWidth="1"/>
    <col min="11792" max="11800" width="7.5" style="1" customWidth="1"/>
    <col min="11801" max="11801" width="5.875" style="1" customWidth="1"/>
    <col min="11802" max="11806" width="7.5" style="1" customWidth="1"/>
    <col min="11807" max="11826" width="6.25" style="1" customWidth="1"/>
    <col min="11827" max="12032" width="9" style="1"/>
    <col min="12033" max="12033" width="6.5" style="1" customWidth="1"/>
    <col min="12034" max="12034" width="9" style="1"/>
    <col min="12035" max="12046" width="7.5" style="1" customWidth="1"/>
    <col min="12047" max="12047" width="5.5" style="1" customWidth="1"/>
    <col min="12048" max="12056" width="7.5" style="1" customWidth="1"/>
    <col min="12057" max="12057" width="5.875" style="1" customWidth="1"/>
    <col min="12058" max="12062" width="7.5" style="1" customWidth="1"/>
    <col min="12063" max="12082" width="6.25" style="1" customWidth="1"/>
    <col min="12083" max="12288" width="9" style="1"/>
    <col min="12289" max="12289" width="6.5" style="1" customWidth="1"/>
    <col min="12290" max="12290" width="9" style="1"/>
    <col min="12291" max="12302" width="7.5" style="1" customWidth="1"/>
    <col min="12303" max="12303" width="5.5" style="1" customWidth="1"/>
    <col min="12304" max="12312" width="7.5" style="1" customWidth="1"/>
    <col min="12313" max="12313" width="5.875" style="1" customWidth="1"/>
    <col min="12314" max="12318" width="7.5" style="1" customWidth="1"/>
    <col min="12319" max="12338" width="6.25" style="1" customWidth="1"/>
    <col min="12339" max="12544" width="9" style="1"/>
    <col min="12545" max="12545" width="6.5" style="1" customWidth="1"/>
    <col min="12546" max="12546" width="9" style="1"/>
    <col min="12547" max="12558" width="7.5" style="1" customWidth="1"/>
    <col min="12559" max="12559" width="5.5" style="1" customWidth="1"/>
    <col min="12560" max="12568" width="7.5" style="1" customWidth="1"/>
    <col min="12569" max="12569" width="5.875" style="1" customWidth="1"/>
    <col min="12570" max="12574" width="7.5" style="1" customWidth="1"/>
    <col min="12575" max="12594" width="6.25" style="1" customWidth="1"/>
    <col min="12595" max="12800" width="9" style="1"/>
    <col min="12801" max="12801" width="6.5" style="1" customWidth="1"/>
    <col min="12802" max="12802" width="9" style="1"/>
    <col min="12803" max="12814" width="7.5" style="1" customWidth="1"/>
    <col min="12815" max="12815" width="5.5" style="1" customWidth="1"/>
    <col min="12816" max="12824" width="7.5" style="1" customWidth="1"/>
    <col min="12825" max="12825" width="5.875" style="1" customWidth="1"/>
    <col min="12826" max="12830" width="7.5" style="1" customWidth="1"/>
    <col min="12831" max="12850" width="6.25" style="1" customWidth="1"/>
    <col min="12851" max="13056" width="9" style="1"/>
    <col min="13057" max="13057" width="6.5" style="1" customWidth="1"/>
    <col min="13058" max="13058" width="9" style="1"/>
    <col min="13059" max="13070" width="7.5" style="1" customWidth="1"/>
    <col min="13071" max="13071" width="5.5" style="1" customWidth="1"/>
    <col min="13072" max="13080" width="7.5" style="1" customWidth="1"/>
    <col min="13081" max="13081" width="5.875" style="1" customWidth="1"/>
    <col min="13082" max="13086" width="7.5" style="1" customWidth="1"/>
    <col min="13087" max="13106" width="6.25" style="1" customWidth="1"/>
    <col min="13107" max="13312" width="9" style="1"/>
    <col min="13313" max="13313" width="6.5" style="1" customWidth="1"/>
    <col min="13314" max="13314" width="9" style="1"/>
    <col min="13315" max="13326" width="7.5" style="1" customWidth="1"/>
    <col min="13327" max="13327" width="5.5" style="1" customWidth="1"/>
    <col min="13328" max="13336" width="7.5" style="1" customWidth="1"/>
    <col min="13337" max="13337" width="5.875" style="1" customWidth="1"/>
    <col min="13338" max="13342" width="7.5" style="1" customWidth="1"/>
    <col min="13343" max="13362" width="6.25" style="1" customWidth="1"/>
    <col min="13363" max="13568" width="9" style="1"/>
    <col min="13569" max="13569" width="6.5" style="1" customWidth="1"/>
    <col min="13570" max="13570" width="9" style="1"/>
    <col min="13571" max="13582" width="7.5" style="1" customWidth="1"/>
    <col min="13583" max="13583" width="5.5" style="1" customWidth="1"/>
    <col min="13584" max="13592" width="7.5" style="1" customWidth="1"/>
    <col min="13593" max="13593" width="5.875" style="1" customWidth="1"/>
    <col min="13594" max="13598" width="7.5" style="1" customWidth="1"/>
    <col min="13599" max="13618" width="6.25" style="1" customWidth="1"/>
    <col min="13619" max="13824" width="9" style="1"/>
    <col min="13825" max="13825" width="6.5" style="1" customWidth="1"/>
    <col min="13826" max="13826" width="9" style="1"/>
    <col min="13827" max="13838" width="7.5" style="1" customWidth="1"/>
    <col min="13839" max="13839" width="5.5" style="1" customWidth="1"/>
    <col min="13840" max="13848" width="7.5" style="1" customWidth="1"/>
    <col min="13849" max="13849" width="5.875" style="1" customWidth="1"/>
    <col min="13850" max="13854" width="7.5" style="1" customWidth="1"/>
    <col min="13855" max="13874" width="6.25" style="1" customWidth="1"/>
    <col min="13875" max="14080" width="9" style="1"/>
    <col min="14081" max="14081" width="6.5" style="1" customWidth="1"/>
    <col min="14082" max="14082" width="9" style="1"/>
    <col min="14083" max="14094" width="7.5" style="1" customWidth="1"/>
    <col min="14095" max="14095" width="5.5" style="1" customWidth="1"/>
    <col min="14096" max="14104" width="7.5" style="1" customWidth="1"/>
    <col min="14105" max="14105" width="5.875" style="1" customWidth="1"/>
    <col min="14106" max="14110" width="7.5" style="1" customWidth="1"/>
    <col min="14111" max="14130" width="6.25" style="1" customWidth="1"/>
    <col min="14131" max="14336" width="9" style="1"/>
    <col min="14337" max="14337" width="6.5" style="1" customWidth="1"/>
    <col min="14338" max="14338" width="9" style="1"/>
    <col min="14339" max="14350" width="7.5" style="1" customWidth="1"/>
    <col min="14351" max="14351" width="5.5" style="1" customWidth="1"/>
    <col min="14352" max="14360" width="7.5" style="1" customWidth="1"/>
    <col min="14361" max="14361" width="5.875" style="1" customWidth="1"/>
    <col min="14362" max="14366" width="7.5" style="1" customWidth="1"/>
    <col min="14367" max="14386" width="6.25" style="1" customWidth="1"/>
    <col min="14387" max="14592" width="9" style="1"/>
    <col min="14593" max="14593" width="6.5" style="1" customWidth="1"/>
    <col min="14594" max="14594" width="9" style="1"/>
    <col min="14595" max="14606" width="7.5" style="1" customWidth="1"/>
    <col min="14607" max="14607" width="5.5" style="1" customWidth="1"/>
    <col min="14608" max="14616" width="7.5" style="1" customWidth="1"/>
    <col min="14617" max="14617" width="5.875" style="1" customWidth="1"/>
    <col min="14618" max="14622" width="7.5" style="1" customWidth="1"/>
    <col min="14623" max="14642" width="6.25" style="1" customWidth="1"/>
    <col min="14643" max="14848" width="9" style="1"/>
    <col min="14849" max="14849" width="6.5" style="1" customWidth="1"/>
    <col min="14850" max="14850" width="9" style="1"/>
    <col min="14851" max="14862" width="7.5" style="1" customWidth="1"/>
    <col min="14863" max="14863" width="5.5" style="1" customWidth="1"/>
    <col min="14864" max="14872" width="7.5" style="1" customWidth="1"/>
    <col min="14873" max="14873" width="5.875" style="1" customWidth="1"/>
    <col min="14874" max="14878" width="7.5" style="1" customWidth="1"/>
    <col min="14879" max="14898" width="6.25" style="1" customWidth="1"/>
    <col min="14899" max="15104" width="9" style="1"/>
    <col min="15105" max="15105" width="6.5" style="1" customWidth="1"/>
    <col min="15106" max="15106" width="9" style="1"/>
    <col min="15107" max="15118" width="7.5" style="1" customWidth="1"/>
    <col min="15119" max="15119" width="5.5" style="1" customWidth="1"/>
    <col min="15120" max="15128" width="7.5" style="1" customWidth="1"/>
    <col min="15129" max="15129" width="5.875" style="1" customWidth="1"/>
    <col min="15130" max="15134" width="7.5" style="1" customWidth="1"/>
    <col min="15135" max="15154" width="6.25" style="1" customWidth="1"/>
    <col min="15155" max="15360" width="9" style="1"/>
    <col min="15361" max="15361" width="6.5" style="1" customWidth="1"/>
    <col min="15362" max="15362" width="9" style="1"/>
    <col min="15363" max="15374" width="7.5" style="1" customWidth="1"/>
    <col min="15375" max="15375" width="5.5" style="1" customWidth="1"/>
    <col min="15376" max="15384" width="7.5" style="1" customWidth="1"/>
    <col min="15385" max="15385" width="5.875" style="1" customWidth="1"/>
    <col min="15386" max="15390" width="7.5" style="1" customWidth="1"/>
    <col min="15391" max="15410" width="6.25" style="1" customWidth="1"/>
    <col min="15411" max="15616" width="9" style="1"/>
    <col min="15617" max="15617" width="6.5" style="1" customWidth="1"/>
    <col min="15618" max="15618" width="9" style="1"/>
    <col min="15619" max="15630" width="7.5" style="1" customWidth="1"/>
    <col min="15631" max="15631" width="5.5" style="1" customWidth="1"/>
    <col min="15632" max="15640" width="7.5" style="1" customWidth="1"/>
    <col min="15641" max="15641" width="5.875" style="1" customWidth="1"/>
    <col min="15642" max="15646" width="7.5" style="1" customWidth="1"/>
    <col min="15647" max="15666" width="6.25" style="1" customWidth="1"/>
    <col min="15667" max="15872" width="9" style="1"/>
    <col min="15873" max="15873" width="6.5" style="1" customWidth="1"/>
    <col min="15874" max="15874" width="9" style="1"/>
    <col min="15875" max="15886" width="7.5" style="1" customWidth="1"/>
    <col min="15887" max="15887" width="5.5" style="1" customWidth="1"/>
    <col min="15888" max="15896" width="7.5" style="1" customWidth="1"/>
    <col min="15897" max="15897" width="5.875" style="1" customWidth="1"/>
    <col min="15898" max="15902" width="7.5" style="1" customWidth="1"/>
    <col min="15903" max="15922" width="6.25" style="1" customWidth="1"/>
    <col min="15923" max="16128" width="9" style="1"/>
    <col min="16129" max="16129" width="6.5" style="1" customWidth="1"/>
    <col min="16130" max="16130" width="9" style="1"/>
    <col min="16131" max="16142" width="7.5" style="1" customWidth="1"/>
    <col min="16143" max="16143" width="5.5" style="1" customWidth="1"/>
    <col min="16144" max="16152" width="7.5" style="1" customWidth="1"/>
    <col min="16153" max="16153" width="5.875" style="1" customWidth="1"/>
    <col min="16154" max="16158" width="7.5" style="1" customWidth="1"/>
    <col min="16159" max="16178" width="6.25" style="1" customWidth="1"/>
    <col min="16179" max="16384" width="9" style="1"/>
  </cols>
  <sheetData>
    <row r="1" spans="1:50" s="122" customFormat="1" ht="39.950000000000003" customHeight="1">
      <c r="A1" s="121" t="s">
        <v>220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</row>
    <row r="2" spans="1:50" ht="20.100000000000001" customHeight="1">
      <c r="A2" s="123" t="s">
        <v>175</v>
      </c>
      <c r="B2" s="112" t="s">
        <v>94</v>
      </c>
      <c r="C2" s="112" t="s">
        <v>176</v>
      </c>
      <c r="D2" s="112"/>
      <c r="E2" s="112"/>
      <c r="F2" s="112"/>
      <c r="G2" s="112"/>
      <c r="H2" s="112" t="s">
        <v>177</v>
      </c>
      <c r="I2" s="112"/>
      <c r="J2" s="112" t="s">
        <v>178</v>
      </c>
      <c r="K2" s="112"/>
      <c r="L2" s="112"/>
      <c r="M2" s="112"/>
      <c r="N2" s="112"/>
      <c r="O2" s="124" t="s">
        <v>179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 t="s">
        <v>180</v>
      </c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10" t="s">
        <v>181</v>
      </c>
      <c r="AS2" s="110"/>
      <c r="AT2" s="110" t="s">
        <v>182</v>
      </c>
      <c r="AU2" s="110"/>
      <c r="AV2" s="110" t="s">
        <v>183</v>
      </c>
      <c r="AW2" s="110"/>
      <c r="AX2" s="111" t="s">
        <v>184</v>
      </c>
    </row>
    <row r="3" spans="1:50" ht="20.100000000000001" customHeight="1">
      <c r="A3" s="123"/>
      <c r="B3" s="112"/>
      <c r="C3" s="112" t="s">
        <v>166</v>
      </c>
      <c r="D3" s="111" t="s">
        <v>185</v>
      </c>
      <c r="E3" s="111"/>
      <c r="F3" s="111"/>
      <c r="G3" s="111" t="s">
        <v>186</v>
      </c>
      <c r="H3" s="111" t="s">
        <v>129</v>
      </c>
      <c r="I3" s="111" t="s">
        <v>130</v>
      </c>
      <c r="J3" s="112" t="s">
        <v>166</v>
      </c>
      <c r="K3" s="111" t="s">
        <v>185</v>
      </c>
      <c r="L3" s="111"/>
      <c r="M3" s="111"/>
      <c r="N3" s="111" t="s">
        <v>186</v>
      </c>
      <c r="O3" s="110" t="s">
        <v>187</v>
      </c>
      <c r="P3" s="110"/>
      <c r="Q3" s="112" t="s">
        <v>188</v>
      </c>
      <c r="R3" s="112"/>
      <c r="S3" s="112"/>
      <c r="T3" s="112" t="s">
        <v>189</v>
      </c>
      <c r="U3" s="112"/>
      <c r="V3" s="112" t="s">
        <v>190</v>
      </c>
      <c r="W3" s="112"/>
      <c r="X3" s="112" t="s">
        <v>191</v>
      </c>
      <c r="Y3" s="112"/>
      <c r="Z3" s="112"/>
      <c r="AA3" s="112"/>
      <c r="AB3" s="112"/>
      <c r="AC3" s="112"/>
      <c r="AD3" s="112"/>
      <c r="AE3" s="111" t="s">
        <v>187</v>
      </c>
      <c r="AF3" s="111"/>
      <c r="AG3" s="111"/>
      <c r="AH3" s="111" t="s">
        <v>189</v>
      </c>
      <c r="AI3" s="111"/>
      <c r="AJ3" s="111"/>
      <c r="AK3" s="111" t="s">
        <v>192</v>
      </c>
      <c r="AL3" s="111"/>
      <c r="AM3" s="111"/>
      <c r="AN3" s="111"/>
      <c r="AO3" s="111" t="s">
        <v>193</v>
      </c>
      <c r="AP3" s="111"/>
      <c r="AQ3" s="111"/>
      <c r="AR3" s="110"/>
      <c r="AS3" s="110"/>
      <c r="AT3" s="110"/>
      <c r="AU3" s="110"/>
      <c r="AV3" s="110"/>
      <c r="AW3" s="110"/>
      <c r="AX3" s="111"/>
    </row>
    <row r="4" spans="1:50" ht="30" customHeight="1">
      <c r="A4" s="123"/>
      <c r="B4" s="112"/>
      <c r="C4" s="112"/>
      <c r="D4" s="111" t="s">
        <v>194</v>
      </c>
      <c r="E4" s="111" t="s">
        <v>33</v>
      </c>
      <c r="F4" s="111" t="s">
        <v>34</v>
      </c>
      <c r="G4" s="111"/>
      <c r="H4" s="111"/>
      <c r="I4" s="111"/>
      <c r="J4" s="112"/>
      <c r="K4" s="111" t="s">
        <v>194</v>
      </c>
      <c r="L4" s="111" t="s">
        <v>33</v>
      </c>
      <c r="M4" s="111" t="s">
        <v>34</v>
      </c>
      <c r="N4" s="111"/>
      <c r="O4" s="112" t="s">
        <v>195</v>
      </c>
      <c r="P4" s="112" t="s">
        <v>196</v>
      </c>
      <c r="Q4" s="126" t="s">
        <v>197</v>
      </c>
      <c r="R4" s="126"/>
      <c r="S4" s="112" t="s">
        <v>196</v>
      </c>
      <c r="T4" s="112" t="s">
        <v>198</v>
      </c>
      <c r="U4" s="112" t="s">
        <v>199</v>
      </c>
      <c r="V4" s="112" t="s">
        <v>200</v>
      </c>
      <c r="W4" s="112" t="s">
        <v>199</v>
      </c>
      <c r="X4" s="112" t="s">
        <v>201</v>
      </c>
      <c r="Y4" s="112"/>
      <c r="Z4" s="112" t="s">
        <v>202</v>
      </c>
      <c r="AA4" s="112"/>
      <c r="AB4" s="112" t="s">
        <v>203</v>
      </c>
      <c r="AC4" s="112"/>
      <c r="AD4" s="112"/>
      <c r="AE4" s="111" t="s">
        <v>197</v>
      </c>
      <c r="AF4" s="111"/>
      <c r="AG4" s="111" t="s">
        <v>204</v>
      </c>
      <c r="AH4" s="111" t="s">
        <v>205</v>
      </c>
      <c r="AI4" s="111"/>
      <c r="AJ4" s="111" t="s">
        <v>206</v>
      </c>
      <c r="AK4" s="111" t="s">
        <v>207</v>
      </c>
      <c r="AL4" s="111"/>
      <c r="AM4" s="111" t="s">
        <v>208</v>
      </c>
      <c r="AN4" s="111"/>
      <c r="AO4" s="111" t="s">
        <v>125</v>
      </c>
      <c r="AP4" s="111"/>
      <c r="AQ4" s="111"/>
      <c r="AR4" s="111" t="s">
        <v>209</v>
      </c>
      <c r="AS4" s="111" t="s">
        <v>210</v>
      </c>
      <c r="AT4" s="111" t="s">
        <v>211</v>
      </c>
      <c r="AU4" s="111" t="s">
        <v>212</v>
      </c>
      <c r="AV4" s="112" t="s">
        <v>211</v>
      </c>
      <c r="AW4" s="111" t="s">
        <v>210</v>
      </c>
      <c r="AX4" s="111"/>
    </row>
    <row r="5" spans="1:50" ht="30" customHeight="1">
      <c r="A5" s="123"/>
      <c r="B5" s="112"/>
      <c r="C5" s="112"/>
      <c r="D5" s="111"/>
      <c r="E5" s="111"/>
      <c r="F5" s="111"/>
      <c r="G5" s="111"/>
      <c r="H5" s="111"/>
      <c r="I5" s="111"/>
      <c r="J5" s="112"/>
      <c r="K5" s="111"/>
      <c r="L5" s="111"/>
      <c r="M5" s="111"/>
      <c r="N5" s="111"/>
      <c r="O5" s="112"/>
      <c r="P5" s="112"/>
      <c r="Q5" s="127" t="s">
        <v>213</v>
      </c>
      <c r="R5" s="127" t="s">
        <v>214</v>
      </c>
      <c r="S5" s="112"/>
      <c r="T5" s="112"/>
      <c r="U5" s="112"/>
      <c r="V5" s="112"/>
      <c r="W5" s="112"/>
      <c r="X5" s="128" t="s">
        <v>215</v>
      </c>
      <c r="Y5" s="128" t="s">
        <v>216</v>
      </c>
      <c r="Z5" s="128" t="s">
        <v>215</v>
      </c>
      <c r="AA5" s="128" t="s">
        <v>216</v>
      </c>
      <c r="AB5" s="127" t="s">
        <v>33</v>
      </c>
      <c r="AC5" s="127" t="s">
        <v>34</v>
      </c>
      <c r="AD5" s="127" t="s">
        <v>75</v>
      </c>
      <c r="AE5" s="113" t="s">
        <v>217</v>
      </c>
      <c r="AF5" s="113" t="s">
        <v>218</v>
      </c>
      <c r="AG5" s="111"/>
      <c r="AH5" s="113" t="s">
        <v>217</v>
      </c>
      <c r="AI5" s="113" t="s">
        <v>218</v>
      </c>
      <c r="AJ5" s="111"/>
      <c r="AK5" s="113" t="s">
        <v>217</v>
      </c>
      <c r="AL5" s="113" t="s">
        <v>218</v>
      </c>
      <c r="AM5" s="113" t="s">
        <v>34</v>
      </c>
      <c r="AN5" s="113" t="s">
        <v>75</v>
      </c>
      <c r="AO5" s="113" t="s">
        <v>33</v>
      </c>
      <c r="AP5" s="113" t="s">
        <v>34</v>
      </c>
      <c r="AQ5" s="113" t="s">
        <v>75</v>
      </c>
      <c r="AR5" s="111"/>
      <c r="AS5" s="111"/>
      <c r="AT5" s="111"/>
      <c r="AU5" s="111"/>
      <c r="AV5" s="112"/>
      <c r="AW5" s="111"/>
      <c r="AX5" s="111"/>
    </row>
    <row r="6" spans="1:50" ht="20.100000000000001" customHeight="1">
      <c r="A6" s="109"/>
      <c r="B6" s="114" t="s">
        <v>61</v>
      </c>
      <c r="C6" s="129">
        <f t="shared" ref="C6:AX6" si="0">SUM(C7:C12)</f>
        <v>8876.4</v>
      </c>
      <c r="D6" s="129">
        <f t="shared" si="0"/>
        <v>8116.6</v>
      </c>
      <c r="E6" s="129">
        <f t="shared" si="0"/>
        <v>6320.4</v>
      </c>
      <c r="F6" s="129">
        <f t="shared" si="0"/>
        <v>1796.1999999999998</v>
      </c>
      <c r="G6" s="129">
        <f t="shared" si="0"/>
        <v>759.8</v>
      </c>
      <c r="H6" s="129">
        <f t="shared" si="0"/>
        <v>5649</v>
      </c>
      <c r="I6" s="129">
        <f t="shared" si="0"/>
        <v>380</v>
      </c>
      <c r="J6" s="129">
        <f t="shared" si="0"/>
        <v>2847.3999999999996</v>
      </c>
      <c r="K6" s="129">
        <f t="shared" si="0"/>
        <v>2087.6</v>
      </c>
      <c r="L6" s="129">
        <f t="shared" si="0"/>
        <v>671.4</v>
      </c>
      <c r="M6" s="129">
        <f t="shared" si="0"/>
        <v>1416.1999999999998</v>
      </c>
      <c r="N6" s="129">
        <f t="shared" si="0"/>
        <v>759.8</v>
      </c>
      <c r="O6" s="129">
        <f t="shared" si="0"/>
        <v>59</v>
      </c>
      <c r="P6" s="129">
        <f t="shared" si="0"/>
        <v>47.199999999999996</v>
      </c>
      <c r="Q6" s="129">
        <f t="shared" si="0"/>
        <v>645</v>
      </c>
      <c r="R6" s="129">
        <f t="shared" si="0"/>
        <v>1147</v>
      </c>
      <c r="S6" s="129">
        <f t="shared" si="0"/>
        <v>896</v>
      </c>
      <c r="T6" s="129">
        <f t="shared" si="0"/>
        <v>174</v>
      </c>
      <c r="U6" s="129">
        <f t="shared" si="0"/>
        <v>104.39999999999998</v>
      </c>
      <c r="V6" s="129">
        <f t="shared" si="0"/>
        <v>2814</v>
      </c>
      <c r="W6" s="129">
        <f t="shared" si="0"/>
        <v>1125.6000000000001</v>
      </c>
      <c r="X6" s="129">
        <f t="shared" si="0"/>
        <v>6187</v>
      </c>
      <c r="Y6" s="129">
        <f t="shared" si="0"/>
        <v>10707</v>
      </c>
      <c r="Z6" s="129">
        <f t="shared" si="0"/>
        <v>6126</v>
      </c>
      <c r="AA6" s="129">
        <f t="shared" si="0"/>
        <v>10234</v>
      </c>
      <c r="AB6" s="129">
        <f t="shared" si="0"/>
        <v>4673.2</v>
      </c>
      <c r="AC6" s="129">
        <f t="shared" si="0"/>
        <v>381.8</v>
      </c>
      <c r="AD6" s="129">
        <f t="shared" si="0"/>
        <v>443</v>
      </c>
      <c r="AE6" s="129">
        <f t="shared" si="0"/>
        <v>15</v>
      </c>
      <c r="AF6" s="129">
        <f t="shared" si="0"/>
        <v>0</v>
      </c>
      <c r="AG6" s="129">
        <f t="shared" si="0"/>
        <v>30</v>
      </c>
      <c r="AH6" s="129">
        <f t="shared" si="0"/>
        <v>12</v>
      </c>
      <c r="AI6" s="129">
        <f t="shared" si="0"/>
        <v>0</v>
      </c>
      <c r="AJ6" s="129">
        <f t="shared" si="0"/>
        <v>12</v>
      </c>
      <c r="AK6" s="129">
        <f t="shared" si="0"/>
        <v>301</v>
      </c>
      <c r="AL6" s="129">
        <f t="shared" si="0"/>
        <v>0</v>
      </c>
      <c r="AM6" s="129">
        <f t="shared" si="0"/>
        <v>0</v>
      </c>
      <c r="AN6" s="129">
        <f t="shared" si="0"/>
        <v>240.8</v>
      </c>
      <c r="AO6" s="129">
        <f t="shared" si="0"/>
        <v>640</v>
      </c>
      <c r="AP6" s="129">
        <f t="shared" si="0"/>
        <v>172.4</v>
      </c>
      <c r="AQ6" s="129">
        <f t="shared" si="0"/>
        <v>76</v>
      </c>
      <c r="AR6" s="129">
        <f t="shared" si="0"/>
        <v>451</v>
      </c>
      <c r="AS6" s="129">
        <f t="shared" si="0"/>
        <v>-8</v>
      </c>
      <c r="AT6" s="129">
        <f t="shared" si="0"/>
        <v>15</v>
      </c>
      <c r="AU6" s="129">
        <f t="shared" si="0"/>
        <v>0</v>
      </c>
      <c r="AV6" s="129">
        <f t="shared" si="0"/>
        <v>5</v>
      </c>
      <c r="AW6" s="129">
        <f t="shared" si="0"/>
        <v>6</v>
      </c>
      <c r="AX6" s="129">
        <f t="shared" si="0"/>
        <v>36</v>
      </c>
    </row>
    <row r="7" spans="1:50" ht="30" customHeight="1">
      <c r="A7" s="134" t="s">
        <v>219</v>
      </c>
      <c r="B7" s="115" t="s">
        <v>167</v>
      </c>
      <c r="C7" s="116">
        <f t="shared" ref="C7:C12" si="1">+D7+G7</f>
        <v>1941.6999999999998</v>
      </c>
      <c r="D7" s="116">
        <f t="shared" ref="D7:D12" si="2">SUM(E7:F7)</f>
        <v>1797.8999999999999</v>
      </c>
      <c r="E7" s="81">
        <f t="shared" ref="E7:E12" si="3">SUM(P7,S7,AB7,AG7,AO7,AS7,AU7,AW7,AX7)</f>
        <v>1370.1</v>
      </c>
      <c r="F7" s="81">
        <f t="shared" ref="F7:F12" si="4">SUM(AC7,AJ7,AM7,AP7,U7,W7)</f>
        <v>427.8</v>
      </c>
      <c r="G7" s="81">
        <f t="shared" ref="G7:G12" si="5">SUM(AD7,AN7,AQ7)</f>
        <v>143.80000000000001</v>
      </c>
      <c r="H7" s="116">
        <v>1275</v>
      </c>
      <c r="I7" s="81">
        <v>80</v>
      </c>
      <c r="J7" s="81">
        <f t="shared" ref="J7:J12" si="6">+K7+N7</f>
        <v>586.69999999999993</v>
      </c>
      <c r="K7" s="81">
        <f t="shared" ref="K7:K12" si="7">+L7+M7</f>
        <v>442.89999999999992</v>
      </c>
      <c r="L7" s="81">
        <f t="shared" ref="L7:M12" si="8">+E7-H7</f>
        <v>95.099999999999909</v>
      </c>
      <c r="M7" s="81">
        <f t="shared" si="8"/>
        <v>347.8</v>
      </c>
      <c r="N7" s="81">
        <f t="shared" ref="N7:N12" si="9">+G7</f>
        <v>143.80000000000001</v>
      </c>
      <c r="O7" s="117">
        <v>22</v>
      </c>
      <c r="P7" s="117">
        <f t="shared" ref="P7:P12" si="10">ROUNDUP(O7*0.8,1)</f>
        <v>17.600000000000001</v>
      </c>
      <c r="Q7" s="116">
        <v>402</v>
      </c>
      <c r="R7" s="116">
        <v>7</v>
      </c>
      <c r="S7" s="116">
        <f t="shared" ref="S7:S12" si="11">(Q7+R7)*0.5</f>
        <v>204.5</v>
      </c>
      <c r="T7" s="116">
        <v>42</v>
      </c>
      <c r="U7" s="116">
        <f t="shared" ref="U7:U12" si="12">T7*0.6</f>
        <v>25.2</v>
      </c>
      <c r="V7" s="116">
        <v>682</v>
      </c>
      <c r="W7" s="116">
        <f t="shared" ref="W7:W12" si="13">V7*0.4</f>
        <v>272.8</v>
      </c>
      <c r="X7" s="116">
        <v>3756</v>
      </c>
      <c r="Y7" s="116">
        <v>68</v>
      </c>
      <c r="Z7" s="116">
        <v>3704</v>
      </c>
      <c r="AA7" s="116">
        <v>68</v>
      </c>
      <c r="AB7" s="81">
        <v>1053</v>
      </c>
      <c r="AC7" s="81">
        <v>101</v>
      </c>
      <c r="AD7" s="116">
        <v>101</v>
      </c>
      <c r="AE7" s="116">
        <v>3</v>
      </c>
      <c r="AF7" s="116"/>
      <c r="AG7" s="81">
        <f>AE7*2+AF7*3</f>
        <v>6</v>
      </c>
      <c r="AH7" s="81">
        <v>2</v>
      </c>
      <c r="AI7" s="81">
        <v>0</v>
      </c>
      <c r="AJ7" s="116">
        <f t="shared" ref="AJ7:AJ12" si="14">+AH7*1+AI7*2</f>
        <v>2</v>
      </c>
      <c r="AK7" s="116">
        <v>41</v>
      </c>
      <c r="AL7" s="116">
        <v>0</v>
      </c>
      <c r="AM7" s="116">
        <v>0</v>
      </c>
      <c r="AN7" s="116">
        <f t="shared" ref="AN7:AN12" si="15">ROUNDUP((AK7*0.8+AL7*1),1)</f>
        <v>32.799999999999997</v>
      </c>
      <c r="AO7" s="116">
        <v>82</v>
      </c>
      <c r="AP7" s="81">
        <v>26.8</v>
      </c>
      <c r="AQ7" s="81">
        <v>10</v>
      </c>
      <c r="AR7" s="130">
        <v>65</v>
      </c>
      <c r="AS7" s="131">
        <v>-1</v>
      </c>
      <c r="AT7" s="130">
        <v>1</v>
      </c>
      <c r="AU7" s="131">
        <v>0</v>
      </c>
      <c r="AV7" s="130">
        <v>1</v>
      </c>
      <c r="AW7" s="130">
        <v>0</v>
      </c>
      <c r="AX7" s="81">
        <v>8</v>
      </c>
    </row>
    <row r="8" spans="1:50" ht="30" customHeight="1">
      <c r="A8" s="134" t="s">
        <v>219</v>
      </c>
      <c r="B8" s="115" t="s">
        <v>168</v>
      </c>
      <c r="C8" s="116">
        <f t="shared" si="1"/>
        <v>2305.9</v>
      </c>
      <c r="D8" s="116">
        <f t="shared" si="2"/>
        <v>1956.9</v>
      </c>
      <c r="E8" s="81">
        <f t="shared" si="3"/>
        <v>1522.5</v>
      </c>
      <c r="F8" s="81">
        <f t="shared" si="4"/>
        <v>434.4</v>
      </c>
      <c r="G8" s="81">
        <f t="shared" si="5"/>
        <v>349</v>
      </c>
      <c r="H8" s="116">
        <v>1237</v>
      </c>
      <c r="I8" s="81">
        <v>106</v>
      </c>
      <c r="J8" s="81">
        <f t="shared" si="6"/>
        <v>962.9</v>
      </c>
      <c r="K8" s="81">
        <f t="shared" si="7"/>
        <v>613.9</v>
      </c>
      <c r="L8" s="81">
        <f t="shared" si="8"/>
        <v>285.5</v>
      </c>
      <c r="M8" s="81">
        <f t="shared" si="8"/>
        <v>328.4</v>
      </c>
      <c r="N8" s="81">
        <f t="shared" si="9"/>
        <v>349</v>
      </c>
      <c r="O8" s="117">
        <v>15</v>
      </c>
      <c r="P8" s="117">
        <f t="shared" si="10"/>
        <v>12</v>
      </c>
      <c r="Q8" s="116">
        <v>243</v>
      </c>
      <c r="R8" s="116">
        <v>40</v>
      </c>
      <c r="S8" s="116">
        <f t="shared" si="11"/>
        <v>141.5</v>
      </c>
      <c r="T8" s="116">
        <v>29</v>
      </c>
      <c r="U8" s="116">
        <f t="shared" si="12"/>
        <v>17.399999999999999</v>
      </c>
      <c r="V8" s="116">
        <v>466</v>
      </c>
      <c r="W8" s="116">
        <f t="shared" si="13"/>
        <v>186.4</v>
      </c>
      <c r="X8" s="116">
        <v>2431</v>
      </c>
      <c r="Y8" s="116">
        <v>373</v>
      </c>
      <c r="Z8" s="116">
        <v>2422</v>
      </c>
      <c r="AA8" s="116">
        <v>396</v>
      </c>
      <c r="AB8" s="81">
        <v>780</v>
      </c>
      <c r="AC8" s="81">
        <v>75</v>
      </c>
      <c r="AD8" s="116">
        <v>75</v>
      </c>
      <c r="AE8" s="116">
        <v>12</v>
      </c>
      <c r="AF8" s="116"/>
      <c r="AG8" s="81">
        <f>AE8*2+AF8*3</f>
        <v>24</v>
      </c>
      <c r="AH8" s="81">
        <v>10</v>
      </c>
      <c r="AI8" s="81">
        <v>0</v>
      </c>
      <c r="AJ8" s="116">
        <f t="shared" si="14"/>
        <v>10</v>
      </c>
      <c r="AK8" s="116">
        <v>260</v>
      </c>
      <c r="AL8" s="116">
        <v>0</v>
      </c>
      <c r="AM8" s="116">
        <v>0</v>
      </c>
      <c r="AN8" s="116">
        <f t="shared" si="15"/>
        <v>208</v>
      </c>
      <c r="AO8" s="116">
        <v>558</v>
      </c>
      <c r="AP8" s="81">
        <v>145.6</v>
      </c>
      <c r="AQ8" s="81">
        <v>66</v>
      </c>
      <c r="AR8" s="130">
        <v>30</v>
      </c>
      <c r="AS8" s="131">
        <v>-1</v>
      </c>
      <c r="AT8" s="81">
        <v>0</v>
      </c>
      <c r="AU8" s="131">
        <v>0</v>
      </c>
      <c r="AV8" s="81">
        <v>0</v>
      </c>
      <c r="AW8" s="81">
        <v>0</v>
      </c>
      <c r="AX8" s="81">
        <v>8</v>
      </c>
    </row>
    <row r="9" spans="1:50" ht="30" customHeight="1">
      <c r="A9" s="134" t="s">
        <v>219</v>
      </c>
      <c r="B9" s="115" t="s">
        <v>169</v>
      </c>
      <c r="C9" s="116">
        <f t="shared" si="1"/>
        <v>1253.8</v>
      </c>
      <c r="D9" s="116">
        <f t="shared" si="2"/>
        <v>1181.8</v>
      </c>
      <c r="E9" s="81">
        <f t="shared" si="3"/>
        <v>975</v>
      </c>
      <c r="F9" s="81">
        <f t="shared" si="4"/>
        <v>206.8</v>
      </c>
      <c r="G9" s="81">
        <f t="shared" si="5"/>
        <v>72</v>
      </c>
      <c r="H9" s="116">
        <v>975</v>
      </c>
      <c r="I9" s="81">
        <v>58</v>
      </c>
      <c r="J9" s="81">
        <f t="shared" si="6"/>
        <v>220.8</v>
      </c>
      <c r="K9" s="81">
        <f t="shared" si="7"/>
        <v>148.80000000000001</v>
      </c>
      <c r="L9" s="81">
        <f t="shared" si="8"/>
        <v>0</v>
      </c>
      <c r="M9" s="81">
        <f t="shared" si="8"/>
        <v>148.80000000000001</v>
      </c>
      <c r="N9" s="81">
        <f t="shared" si="9"/>
        <v>72</v>
      </c>
      <c r="O9" s="117">
        <v>6</v>
      </c>
      <c r="P9" s="117">
        <f t="shared" si="10"/>
        <v>4.8</v>
      </c>
      <c r="Q9" s="116">
        <v>0</v>
      </c>
      <c r="R9" s="116">
        <v>296</v>
      </c>
      <c r="S9" s="116">
        <f t="shared" si="11"/>
        <v>148</v>
      </c>
      <c r="T9" s="116">
        <v>28</v>
      </c>
      <c r="U9" s="116">
        <f t="shared" si="12"/>
        <v>16.8</v>
      </c>
      <c r="V9" s="116">
        <v>448</v>
      </c>
      <c r="W9" s="116">
        <f t="shared" si="13"/>
        <v>179.20000000000002</v>
      </c>
      <c r="X9" s="116">
        <v>0</v>
      </c>
      <c r="Y9" s="116">
        <v>2760</v>
      </c>
      <c r="Z9" s="116">
        <v>0</v>
      </c>
      <c r="AA9" s="116">
        <v>2669</v>
      </c>
      <c r="AB9" s="81">
        <v>814.2</v>
      </c>
      <c r="AC9" s="81">
        <v>10.8</v>
      </c>
      <c r="AD9" s="116">
        <v>72</v>
      </c>
      <c r="AE9" s="116"/>
      <c r="AF9" s="116"/>
      <c r="AG9" s="81">
        <v>0</v>
      </c>
      <c r="AH9" s="81"/>
      <c r="AI9" s="81"/>
      <c r="AJ9" s="116">
        <f t="shared" si="14"/>
        <v>0</v>
      </c>
      <c r="AK9" s="116">
        <v>0</v>
      </c>
      <c r="AL9" s="116">
        <v>0</v>
      </c>
      <c r="AM9" s="116">
        <v>0</v>
      </c>
      <c r="AN9" s="116">
        <f t="shared" si="15"/>
        <v>0</v>
      </c>
      <c r="AO9" s="116">
        <v>0</v>
      </c>
      <c r="AP9" s="81">
        <v>0</v>
      </c>
      <c r="AQ9" s="81">
        <v>0</v>
      </c>
      <c r="AR9" s="133">
        <v>132</v>
      </c>
      <c r="AS9" s="131">
        <v>-2</v>
      </c>
      <c r="AT9" s="81">
        <v>0</v>
      </c>
      <c r="AU9" s="131">
        <v>0</v>
      </c>
      <c r="AV9" s="130">
        <v>1</v>
      </c>
      <c r="AW9" s="130">
        <v>5</v>
      </c>
      <c r="AX9" s="81">
        <v>5</v>
      </c>
    </row>
    <row r="10" spans="1:50" ht="30" customHeight="1">
      <c r="A10" s="134" t="s">
        <v>219</v>
      </c>
      <c r="B10" s="115" t="s">
        <v>170</v>
      </c>
      <c r="C10" s="116">
        <f t="shared" si="1"/>
        <v>1531.7</v>
      </c>
      <c r="D10" s="116">
        <f t="shared" si="2"/>
        <v>1442.7</v>
      </c>
      <c r="E10" s="81">
        <f t="shared" si="3"/>
        <v>1114.9000000000001</v>
      </c>
      <c r="F10" s="81">
        <f t="shared" si="4"/>
        <v>327.8</v>
      </c>
      <c r="G10" s="81">
        <f t="shared" si="5"/>
        <v>89</v>
      </c>
      <c r="H10" s="116">
        <v>1031</v>
      </c>
      <c r="I10" s="81">
        <v>67</v>
      </c>
      <c r="J10" s="81">
        <f t="shared" si="6"/>
        <v>433.7000000000001</v>
      </c>
      <c r="K10" s="81">
        <f t="shared" si="7"/>
        <v>344.7000000000001</v>
      </c>
      <c r="L10" s="81">
        <f t="shared" si="8"/>
        <v>83.900000000000091</v>
      </c>
      <c r="M10" s="81">
        <f t="shared" si="8"/>
        <v>260.8</v>
      </c>
      <c r="N10" s="81">
        <f t="shared" si="9"/>
        <v>89</v>
      </c>
      <c r="O10" s="117">
        <v>8</v>
      </c>
      <c r="P10" s="117">
        <f t="shared" si="10"/>
        <v>6.4</v>
      </c>
      <c r="Q10" s="116">
        <v>0</v>
      </c>
      <c r="R10" s="116">
        <v>361</v>
      </c>
      <c r="S10" s="116">
        <f t="shared" si="11"/>
        <v>180.5</v>
      </c>
      <c r="T10" s="116">
        <v>34</v>
      </c>
      <c r="U10" s="116">
        <f t="shared" si="12"/>
        <v>20.399999999999999</v>
      </c>
      <c r="V10" s="116">
        <v>546</v>
      </c>
      <c r="W10" s="116">
        <f t="shared" si="13"/>
        <v>218.4</v>
      </c>
      <c r="X10" s="116">
        <v>0</v>
      </c>
      <c r="Y10" s="116">
        <v>3365</v>
      </c>
      <c r="Z10" s="116">
        <v>0</v>
      </c>
      <c r="AA10" s="116">
        <v>3305</v>
      </c>
      <c r="AB10" s="81">
        <v>925</v>
      </c>
      <c r="AC10" s="81">
        <v>89</v>
      </c>
      <c r="AD10" s="116">
        <v>89</v>
      </c>
      <c r="AE10" s="116"/>
      <c r="AF10" s="116"/>
      <c r="AG10" s="81">
        <v>0</v>
      </c>
      <c r="AH10" s="81"/>
      <c r="AI10" s="81"/>
      <c r="AJ10" s="116">
        <f t="shared" si="14"/>
        <v>0</v>
      </c>
      <c r="AK10" s="116">
        <v>0</v>
      </c>
      <c r="AL10" s="116">
        <v>0</v>
      </c>
      <c r="AM10" s="116">
        <v>0</v>
      </c>
      <c r="AN10" s="116">
        <f t="shared" si="15"/>
        <v>0</v>
      </c>
      <c r="AO10" s="116">
        <v>0</v>
      </c>
      <c r="AP10" s="81">
        <v>0</v>
      </c>
      <c r="AQ10" s="81">
        <v>0</v>
      </c>
      <c r="AR10" s="130">
        <v>111</v>
      </c>
      <c r="AS10" s="131">
        <v>-2</v>
      </c>
      <c r="AT10" s="130">
        <v>8</v>
      </c>
      <c r="AU10" s="131">
        <v>0</v>
      </c>
      <c r="AV10" s="130">
        <v>2</v>
      </c>
      <c r="AW10" s="130">
        <v>0</v>
      </c>
      <c r="AX10" s="81">
        <v>5</v>
      </c>
    </row>
    <row r="11" spans="1:50" ht="30" customHeight="1">
      <c r="A11" s="134" t="s">
        <v>219</v>
      </c>
      <c r="B11" s="115" t="s">
        <v>110</v>
      </c>
      <c r="C11" s="116">
        <f t="shared" si="1"/>
        <v>621.20000000000005</v>
      </c>
      <c r="D11" s="116">
        <f t="shared" si="2"/>
        <v>585.20000000000005</v>
      </c>
      <c r="E11" s="81">
        <f t="shared" si="3"/>
        <v>451.4</v>
      </c>
      <c r="F11" s="81">
        <f t="shared" si="4"/>
        <v>133.80000000000001</v>
      </c>
      <c r="G11" s="81">
        <f t="shared" si="5"/>
        <v>36</v>
      </c>
      <c r="H11" s="116">
        <v>440</v>
      </c>
      <c r="I11" s="81">
        <v>25</v>
      </c>
      <c r="J11" s="81">
        <f t="shared" si="6"/>
        <v>156.19999999999999</v>
      </c>
      <c r="K11" s="81">
        <f t="shared" si="7"/>
        <v>120.19999999999999</v>
      </c>
      <c r="L11" s="81">
        <f t="shared" si="8"/>
        <v>11.399999999999977</v>
      </c>
      <c r="M11" s="81">
        <f t="shared" si="8"/>
        <v>108.80000000000001</v>
      </c>
      <c r="N11" s="81">
        <f t="shared" si="9"/>
        <v>36</v>
      </c>
      <c r="O11" s="117">
        <v>3</v>
      </c>
      <c r="P11" s="117">
        <f t="shared" si="10"/>
        <v>2.4</v>
      </c>
      <c r="Q11" s="116">
        <v>0</v>
      </c>
      <c r="R11" s="116">
        <v>148</v>
      </c>
      <c r="S11" s="116">
        <f t="shared" si="11"/>
        <v>74</v>
      </c>
      <c r="T11" s="116">
        <v>13</v>
      </c>
      <c r="U11" s="116">
        <f t="shared" si="12"/>
        <v>7.8</v>
      </c>
      <c r="V11" s="116">
        <v>225</v>
      </c>
      <c r="W11" s="116">
        <f t="shared" si="13"/>
        <v>90</v>
      </c>
      <c r="X11" s="116">
        <v>0</v>
      </c>
      <c r="Y11" s="116">
        <v>1386</v>
      </c>
      <c r="Z11" s="116">
        <v>0</v>
      </c>
      <c r="AA11" s="116">
        <v>1283</v>
      </c>
      <c r="AB11" s="81">
        <v>370</v>
      </c>
      <c r="AC11" s="81">
        <v>36</v>
      </c>
      <c r="AD11" s="116">
        <v>36</v>
      </c>
      <c r="AE11" s="116"/>
      <c r="AF11" s="116"/>
      <c r="AG11" s="81">
        <v>0</v>
      </c>
      <c r="AH11" s="81"/>
      <c r="AI11" s="81"/>
      <c r="AJ11" s="116">
        <f t="shared" si="14"/>
        <v>0</v>
      </c>
      <c r="AK11" s="116">
        <v>0</v>
      </c>
      <c r="AL11" s="116">
        <v>0</v>
      </c>
      <c r="AM11" s="116">
        <v>0</v>
      </c>
      <c r="AN11" s="116">
        <f t="shared" si="15"/>
        <v>0</v>
      </c>
      <c r="AO11" s="116">
        <v>0</v>
      </c>
      <c r="AP11" s="81">
        <v>0</v>
      </c>
      <c r="AQ11" s="81">
        <v>0</v>
      </c>
      <c r="AR11" s="130">
        <v>58</v>
      </c>
      <c r="AS11" s="131">
        <v>-1</v>
      </c>
      <c r="AT11" s="81">
        <v>0</v>
      </c>
      <c r="AU11" s="131">
        <v>0</v>
      </c>
      <c r="AV11" s="130">
        <v>1</v>
      </c>
      <c r="AW11" s="130">
        <v>1</v>
      </c>
      <c r="AX11" s="81">
        <v>5</v>
      </c>
    </row>
    <row r="12" spans="1:50" ht="30" customHeight="1">
      <c r="A12" s="134" t="s">
        <v>219</v>
      </c>
      <c r="B12" s="115" t="s">
        <v>107</v>
      </c>
      <c r="C12" s="116">
        <f t="shared" si="1"/>
        <v>1222.0999999999999</v>
      </c>
      <c r="D12" s="116">
        <f t="shared" si="2"/>
        <v>1152.0999999999999</v>
      </c>
      <c r="E12" s="81">
        <f t="shared" si="3"/>
        <v>886.5</v>
      </c>
      <c r="F12" s="81">
        <f t="shared" si="4"/>
        <v>265.60000000000002</v>
      </c>
      <c r="G12" s="81">
        <f t="shared" si="5"/>
        <v>70</v>
      </c>
      <c r="H12" s="116">
        <v>691</v>
      </c>
      <c r="I12" s="81">
        <v>44</v>
      </c>
      <c r="J12" s="81">
        <f t="shared" si="6"/>
        <v>487.1</v>
      </c>
      <c r="K12" s="81">
        <f t="shared" si="7"/>
        <v>417.1</v>
      </c>
      <c r="L12" s="81">
        <f t="shared" si="8"/>
        <v>195.5</v>
      </c>
      <c r="M12" s="81">
        <f t="shared" si="8"/>
        <v>221.60000000000002</v>
      </c>
      <c r="N12" s="81">
        <f t="shared" si="9"/>
        <v>70</v>
      </c>
      <c r="O12" s="117">
        <v>5</v>
      </c>
      <c r="P12" s="117">
        <f t="shared" si="10"/>
        <v>4</v>
      </c>
      <c r="Q12" s="116">
        <v>0</v>
      </c>
      <c r="R12" s="116">
        <v>295</v>
      </c>
      <c r="S12" s="116">
        <f t="shared" si="11"/>
        <v>147.5</v>
      </c>
      <c r="T12" s="116">
        <v>28</v>
      </c>
      <c r="U12" s="116">
        <f t="shared" si="12"/>
        <v>16.8</v>
      </c>
      <c r="V12" s="116">
        <v>447</v>
      </c>
      <c r="W12" s="116">
        <f t="shared" si="13"/>
        <v>178.8</v>
      </c>
      <c r="X12" s="116">
        <v>0</v>
      </c>
      <c r="Y12" s="116">
        <v>2755</v>
      </c>
      <c r="Z12" s="116">
        <v>0</v>
      </c>
      <c r="AA12" s="116">
        <v>2513</v>
      </c>
      <c r="AB12" s="81">
        <v>731</v>
      </c>
      <c r="AC12" s="81">
        <v>70</v>
      </c>
      <c r="AD12" s="116">
        <v>70</v>
      </c>
      <c r="AE12" s="116"/>
      <c r="AF12" s="116"/>
      <c r="AG12" s="81">
        <v>0</v>
      </c>
      <c r="AH12" s="81"/>
      <c r="AI12" s="81"/>
      <c r="AJ12" s="116">
        <f t="shared" si="14"/>
        <v>0</v>
      </c>
      <c r="AK12" s="116">
        <v>0</v>
      </c>
      <c r="AL12" s="116">
        <v>0</v>
      </c>
      <c r="AM12" s="116">
        <v>0</v>
      </c>
      <c r="AN12" s="116">
        <f t="shared" si="15"/>
        <v>0</v>
      </c>
      <c r="AO12" s="116">
        <v>0</v>
      </c>
      <c r="AP12" s="81">
        <v>0</v>
      </c>
      <c r="AQ12" s="81">
        <v>0</v>
      </c>
      <c r="AR12" s="81">
        <v>55</v>
      </c>
      <c r="AS12" s="131">
        <v>-1</v>
      </c>
      <c r="AT12" s="81">
        <v>6</v>
      </c>
      <c r="AU12" s="131">
        <v>0</v>
      </c>
      <c r="AV12" s="81">
        <v>0</v>
      </c>
      <c r="AW12" s="81">
        <v>0</v>
      </c>
      <c r="AX12" s="81">
        <v>5</v>
      </c>
    </row>
  </sheetData>
  <mergeCells count="59">
    <mergeCell ref="AV4:AV5"/>
    <mergeCell ref="AW4:AW5"/>
    <mergeCell ref="AM4:AN4"/>
    <mergeCell ref="AO4:AQ4"/>
    <mergeCell ref="AR4:AR5"/>
    <mergeCell ref="AS4:AS5"/>
    <mergeCell ref="AT4:AT5"/>
    <mergeCell ref="AU4:AU5"/>
    <mergeCell ref="AB4:AD4"/>
    <mergeCell ref="AE4:AF4"/>
    <mergeCell ref="AG4:AG5"/>
    <mergeCell ref="AH4:AI4"/>
    <mergeCell ref="AJ4:AJ5"/>
    <mergeCell ref="AK4:AL4"/>
    <mergeCell ref="T4:T5"/>
    <mergeCell ref="U4:U5"/>
    <mergeCell ref="V4:V5"/>
    <mergeCell ref="W4:W5"/>
    <mergeCell ref="X4:Y4"/>
    <mergeCell ref="Z4:AA4"/>
    <mergeCell ref="AE3:AG3"/>
    <mergeCell ref="AH3:AJ3"/>
    <mergeCell ref="AK3:AN3"/>
    <mergeCell ref="AO3:AQ3"/>
    <mergeCell ref="D4:D5"/>
    <mergeCell ref="E4:E5"/>
    <mergeCell ref="F4:F5"/>
    <mergeCell ref="K4:K5"/>
    <mergeCell ref="L4:L5"/>
    <mergeCell ref="M4:M5"/>
    <mergeCell ref="N3:N5"/>
    <mergeCell ref="O3:P3"/>
    <mergeCell ref="Q3:S3"/>
    <mergeCell ref="T3:U3"/>
    <mergeCell ref="V3:W3"/>
    <mergeCell ref="X3:AD3"/>
    <mergeCell ref="O4:O5"/>
    <mergeCell ref="P4:P5"/>
    <mergeCell ref="Q4:R4"/>
    <mergeCell ref="S4:S5"/>
    <mergeCell ref="AT2:AU3"/>
    <mergeCell ref="AV2:AW3"/>
    <mergeCell ref="AX2:AX5"/>
    <mergeCell ref="C3:C5"/>
    <mergeCell ref="D3:F3"/>
    <mergeCell ref="G3:G5"/>
    <mergeCell ref="H3:H5"/>
    <mergeCell ref="I3:I5"/>
    <mergeCell ref="J3:J5"/>
    <mergeCell ref="K3:M3"/>
    <mergeCell ref="A1:AX1"/>
    <mergeCell ref="A2:A5"/>
    <mergeCell ref="B2:B5"/>
    <mergeCell ref="C2:G2"/>
    <mergeCell ref="H2:I2"/>
    <mergeCell ref="J2:N2"/>
    <mergeCell ref="O2:AD2"/>
    <mergeCell ref="AE2:AQ2"/>
    <mergeCell ref="AR2:AS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50"/>
  <sheetViews>
    <sheetView workbookViewId="0">
      <selection activeCell="G61" sqref="G61"/>
    </sheetView>
  </sheetViews>
  <sheetFormatPr defaultRowHeight="13.5"/>
  <cols>
    <col min="1" max="1" width="20.625" style="135" customWidth="1"/>
    <col min="2" max="12" width="6.625" style="135" customWidth="1"/>
    <col min="13" max="13" width="6.625" style="136" customWidth="1"/>
    <col min="14" max="17" width="6.625" style="135" customWidth="1"/>
    <col min="18" max="20" width="6.625" style="136" customWidth="1"/>
    <col min="21" max="24" width="6.625" style="135" customWidth="1"/>
    <col min="25" max="25" width="6.625" style="136" customWidth="1"/>
    <col min="26" max="32" width="6.625" style="135" customWidth="1"/>
    <col min="33" max="147" width="9" style="135"/>
    <col min="148" max="148" width="22.125" style="135" customWidth="1"/>
    <col min="149" max="149" width="9.375" style="135" customWidth="1"/>
    <col min="150" max="150" width="7.375" style="135" customWidth="1"/>
    <col min="151" max="151" width="9.625" style="135" customWidth="1"/>
    <col min="152" max="152" width="7.375" style="135" customWidth="1"/>
    <col min="153" max="153" width="10.875" style="135" customWidth="1"/>
    <col min="154" max="154" width="7.375" style="135" customWidth="1"/>
    <col min="155" max="155" width="9.125" style="135" customWidth="1"/>
    <col min="156" max="157" width="8.125" style="135" customWidth="1"/>
    <col min="158" max="160" width="8" style="135" customWidth="1"/>
    <col min="161" max="163" width="7.125" style="135" customWidth="1"/>
    <col min="164" max="165" width="6.625" style="135" customWidth="1"/>
    <col min="166" max="166" width="9" style="135"/>
    <col min="167" max="167" width="7.875" style="135" customWidth="1"/>
    <col min="168" max="168" width="8.625" style="135" customWidth="1"/>
    <col min="169" max="170" width="6.625" style="135" customWidth="1"/>
    <col min="171" max="171" width="5.125" style="135" customWidth="1"/>
    <col min="172" max="172" width="5.875" style="135" customWidth="1"/>
    <col min="173" max="173" width="6.5" style="135" customWidth="1"/>
    <col min="174" max="175" width="8" style="135" customWidth="1"/>
    <col min="176" max="178" width="7.625" style="135" customWidth="1"/>
    <col min="179" max="179" width="7.375" style="135" customWidth="1"/>
    <col min="180" max="180" width="6.625" style="135" customWidth="1"/>
    <col min="181" max="181" width="9.375" style="135" customWidth="1"/>
    <col min="182" max="182" width="10.125" style="135" customWidth="1"/>
    <col min="183" max="183" width="11" style="135" customWidth="1"/>
    <col min="184" max="193" width="7.625" style="135" customWidth="1"/>
    <col min="194" max="256" width="9" style="135"/>
    <col min="257" max="257" width="30.125" style="135" customWidth="1"/>
    <col min="258" max="261" width="8.875" style="135" customWidth="1"/>
    <col min="262" max="265" width="8.125" style="135" customWidth="1"/>
    <col min="266" max="274" width="7.625" style="135" customWidth="1"/>
    <col min="275" max="276" width="9.125" style="135" customWidth="1"/>
    <col min="277" max="285" width="7.625" style="135" customWidth="1"/>
    <col min="286" max="287" width="9" style="135" customWidth="1"/>
    <col min="288" max="403" width="9" style="135"/>
    <col min="404" max="404" width="22.125" style="135" customWidth="1"/>
    <col min="405" max="405" width="9.375" style="135" customWidth="1"/>
    <col min="406" max="406" width="7.375" style="135" customWidth="1"/>
    <col min="407" max="407" width="9.625" style="135" customWidth="1"/>
    <col min="408" max="408" width="7.375" style="135" customWidth="1"/>
    <col min="409" max="409" width="10.875" style="135" customWidth="1"/>
    <col min="410" max="410" width="7.375" style="135" customWidth="1"/>
    <col min="411" max="411" width="9.125" style="135" customWidth="1"/>
    <col min="412" max="413" width="8.125" style="135" customWidth="1"/>
    <col min="414" max="416" width="8" style="135" customWidth="1"/>
    <col min="417" max="419" width="7.125" style="135" customWidth="1"/>
    <col min="420" max="421" width="6.625" style="135" customWidth="1"/>
    <col min="422" max="422" width="9" style="135"/>
    <col min="423" max="423" width="7.875" style="135" customWidth="1"/>
    <col min="424" max="424" width="8.625" style="135" customWidth="1"/>
    <col min="425" max="426" width="6.625" style="135" customWidth="1"/>
    <col min="427" max="427" width="5.125" style="135" customWidth="1"/>
    <col min="428" max="428" width="5.875" style="135" customWidth="1"/>
    <col min="429" max="429" width="6.5" style="135" customWidth="1"/>
    <col min="430" max="431" width="8" style="135" customWidth="1"/>
    <col min="432" max="434" width="7.625" style="135" customWidth="1"/>
    <col min="435" max="435" width="7.375" style="135" customWidth="1"/>
    <col min="436" max="436" width="6.625" style="135" customWidth="1"/>
    <col min="437" max="437" width="9.375" style="135" customWidth="1"/>
    <col min="438" max="438" width="10.125" style="135" customWidth="1"/>
    <col min="439" max="439" width="11" style="135" customWidth="1"/>
    <col min="440" max="449" width="7.625" style="135" customWidth="1"/>
    <col min="450" max="512" width="9" style="135"/>
    <col min="513" max="513" width="30.125" style="135" customWidth="1"/>
    <col min="514" max="517" width="8.875" style="135" customWidth="1"/>
    <col min="518" max="521" width="8.125" style="135" customWidth="1"/>
    <col min="522" max="530" width="7.625" style="135" customWidth="1"/>
    <col min="531" max="532" width="9.125" style="135" customWidth="1"/>
    <col min="533" max="541" width="7.625" style="135" customWidth="1"/>
    <col min="542" max="543" width="9" style="135" customWidth="1"/>
    <col min="544" max="659" width="9" style="135"/>
    <col min="660" max="660" width="22.125" style="135" customWidth="1"/>
    <col min="661" max="661" width="9.375" style="135" customWidth="1"/>
    <col min="662" max="662" width="7.375" style="135" customWidth="1"/>
    <col min="663" max="663" width="9.625" style="135" customWidth="1"/>
    <col min="664" max="664" width="7.375" style="135" customWidth="1"/>
    <col min="665" max="665" width="10.875" style="135" customWidth="1"/>
    <col min="666" max="666" width="7.375" style="135" customWidth="1"/>
    <col min="667" max="667" width="9.125" style="135" customWidth="1"/>
    <col min="668" max="669" width="8.125" style="135" customWidth="1"/>
    <col min="670" max="672" width="8" style="135" customWidth="1"/>
    <col min="673" max="675" width="7.125" style="135" customWidth="1"/>
    <col min="676" max="677" width="6.625" style="135" customWidth="1"/>
    <col min="678" max="678" width="9" style="135"/>
    <col min="679" max="679" width="7.875" style="135" customWidth="1"/>
    <col min="680" max="680" width="8.625" style="135" customWidth="1"/>
    <col min="681" max="682" width="6.625" style="135" customWidth="1"/>
    <col min="683" max="683" width="5.125" style="135" customWidth="1"/>
    <col min="684" max="684" width="5.875" style="135" customWidth="1"/>
    <col min="685" max="685" width="6.5" style="135" customWidth="1"/>
    <col min="686" max="687" width="8" style="135" customWidth="1"/>
    <col min="688" max="690" width="7.625" style="135" customWidth="1"/>
    <col min="691" max="691" width="7.375" style="135" customWidth="1"/>
    <col min="692" max="692" width="6.625" style="135" customWidth="1"/>
    <col min="693" max="693" width="9.375" style="135" customWidth="1"/>
    <col min="694" max="694" width="10.125" style="135" customWidth="1"/>
    <col min="695" max="695" width="11" style="135" customWidth="1"/>
    <col min="696" max="705" width="7.625" style="135" customWidth="1"/>
    <col min="706" max="768" width="9" style="135"/>
    <col min="769" max="769" width="30.125" style="135" customWidth="1"/>
    <col min="770" max="773" width="8.875" style="135" customWidth="1"/>
    <col min="774" max="777" width="8.125" style="135" customWidth="1"/>
    <col min="778" max="786" width="7.625" style="135" customWidth="1"/>
    <col min="787" max="788" width="9.125" style="135" customWidth="1"/>
    <col min="789" max="797" width="7.625" style="135" customWidth="1"/>
    <col min="798" max="799" width="9" style="135" customWidth="1"/>
    <col min="800" max="915" width="9" style="135"/>
    <col min="916" max="916" width="22.125" style="135" customWidth="1"/>
    <col min="917" max="917" width="9.375" style="135" customWidth="1"/>
    <col min="918" max="918" width="7.375" style="135" customWidth="1"/>
    <col min="919" max="919" width="9.625" style="135" customWidth="1"/>
    <col min="920" max="920" width="7.375" style="135" customWidth="1"/>
    <col min="921" max="921" width="10.875" style="135" customWidth="1"/>
    <col min="922" max="922" width="7.375" style="135" customWidth="1"/>
    <col min="923" max="923" width="9.125" style="135" customWidth="1"/>
    <col min="924" max="925" width="8.125" style="135" customWidth="1"/>
    <col min="926" max="928" width="8" style="135" customWidth="1"/>
    <col min="929" max="931" width="7.125" style="135" customWidth="1"/>
    <col min="932" max="933" width="6.625" style="135" customWidth="1"/>
    <col min="934" max="934" width="9" style="135"/>
    <col min="935" max="935" width="7.875" style="135" customWidth="1"/>
    <col min="936" max="936" width="8.625" style="135" customWidth="1"/>
    <col min="937" max="938" width="6.625" style="135" customWidth="1"/>
    <col min="939" max="939" width="5.125" style="135" customWidth="1"/>
    <col min="940" max="940" width="5.875" style="135" customWidth="1"/>
    <col min="941" max="941" width="6.5" style="135" customWidth="1"/>
    <col min="942" max="943" width="8" style="135" customWidth="1"/>
    <col min="944" max="946" width="7.625" style="135" customWidth="1"/>
    <col min="947" max="947" width="7.375" style="135" customWidth="1"/>
    <col min="948" max="948" width="6.625" style="135" customWidth="1"/>
    <col min="949" max="949" width="9.375" style="135" customWidth="1"/>
    <col min="950" max="950" width="10.125" style="135" customWidth="1"/>
    <col min="951" max="951" width="11" style="135" customWidth="1"/>
    <col min="952" max="961" width="7.625" style="135" customWidth="1"/>
    <col min="962" max="1024" width="9" style="135"/>
    <col min="1025" max="1025" width="30.125" style="135" customWidth="1"/>
    <col min="1026" max="1029" width="8.875" style="135" customWidth="1"/>
    <col min="1030" max="1033" width="8.125" style="135" customWidth="1"/>
    <col min="1034" max="1042" width="7.625" style="135" customWidth="1"/>
    <col min="1043" max="1044" width="9.125" style="135" customWidth="1"/>
    <col min="1045" max="1053" width="7.625" style="135" customWidth="1"/>
    <col min="1054" max="1055" width="9" style="135" customWidth="1"/>
    <col min="1056" max="1171" width="9" style="135"/>
    <col min="1172" max="1172" width="22.125" style="135" customWidth="1"/>
    <col min="1173" max="1173" width="9.375" style="135" customWidth="1"/>
    <col min="1174" max="1174" width="7.375" style="135" customWidth="1"/>
    <col min="1175" max="1175" width="9.625" style="135" customWidth="1"/>
    <col min="1176" max="1176" width="7.375" style="135" customWidth="1"/>
    <col min="1177" max="1177" width="10.875" style="135" customWidth="1"/>
    <col min="1178" max="1178" width="7.375" style="135" customWidth="1"/>
    <col min="1179" max="1179" width="9.125" style="135" customWidth="1"/>
    <col min="1180" max="1181" width="8.125" style="135" customWidth="1"/>
    <col min="1182" max="1184" width="8" style="135" customWidth="1"/>
    <col min="1185" max="1187" width="7.125" style="135" customWidth="1"/>
    <col min="1188" max="1189" width="6.625" style="135" customWidth="1"/>
    <col min="1190" max="1190" width="9" style="135"/>
    <col min="1191" max="1191" width="7.875" style="135" customWidth="1"/>
    <col min="1192" max="1192" width="8.625" style="135" customWidth="1"/>
    <col min="1193" max="1194" width="6.625" style="135" customWidth="1"/>
    <col min="1195" max="1195" width="5.125" style="135" customWidth="1"/>
    <col min="1196" max="1196" width="5.875" style="135" customWidth="1"/>
    <col min="1197" max="1197" width="6.5" style="135" customWidth="1"/>
    <col min="1198" max="1199" width="8" style="135" customWidth="1"/>
    <col min="1200" max="1202" width="7.625" style="135" customWidth="1"/>
    <col min="1203" max="1203" width="7.375" style="135" customWidth="1"/>
    <col min="1204" max="1204" width="6.625" style="135" customWidth="1"/>
    <col min="1205" max="1205" width="9.375" style="135" customWidth="1"/>
    <col min="1206" max="1206" width="10.125" style="135" customWidth="1"/>
    <col min="1207" max="1207" width="11" style="135" customWidth="1"/>
    <col min="1208" max="1217" width="7.625" style="135" customWidth="1"/>
    <col min="1218" max="1280" width="9" style="135"/>
    <col min="1281" max="1281" width="30.125" style="135" customWidth="1"/>
    <col min="1282" max="1285" width="8.875" style="135" customWidth="1"/>
    <col min="1286" max="1289" width="8.125" style="135" customWidth="1"/>
    <col min="1290" max="1298" width="7.625" style="135" customWidth="1"/>
    <col min="1299" max="1300" width="9.125" style="135" customWidth="1"/>
    <col min="1301" max="1309" width="7.625" style="135" customWidth="1"/>
    <col min="1310" max="1311" width="9" style="135" customWidth="1"/>
    <col min="1312" max="1427" width="9" style="135"/>
    <col min="1428" max="1428" width="22.125" style="135" customWidth="1"/>
    <col min="1429" max="1429" width="9.375" style="135" customWidth="1"/>
    <col min="1430" max="1430" width="7.375" style="135" customWidth="1"/>
    <col min="1431" max="1431" width="9.625" style="135" customWidth="1"/>
    <col min="1432" max="1432" width="7.375" style="135" customWidth="1"/>
    <col min="1433" max="1433" width="10.875" style="135" customWidth="1"/>
    <col min="1434" max="1434" width="7.375" style="135" customWidth="1"/>
    <col min="1435" max="1435" width="9.125" style="135" customWidth="1"/>
    <col min="1436" max="1437" width="8.125" style="135" customWidth="1"/>
    <col min="1438" max="1440" width="8" style="135" customWidth="1"/>
    <col min="1441" max="1443" width="7.125" style="135" customWidth="1"/>
    <col min="1444" max="1445" width="6.625" style="135" customWidth="1"/>
    <col min="1446" max="1446" width="9" style="135"/>
    <col min="1447" max="1447" width="7.875" style="135" customWidth="1"/>
    <col min="1448" max="1448" width="8.625" style="135" customWidth="1"/>
    <col min="1449" max="1450" width="6.625" style="135" customWidth="1"/>
    <col min="1451" max="1451" width="5.125" style="135" customWidth="1"/>
    <col min="1452" max="1452" width="5.875" style="135" customWidth="1"/>
    <col min="1453" max="1453" width="6.5" style="135" customWidth="1"/>
    <col min="1454" max="1455" width="8" style="135" customWidth="1"/>
    <col min="1456" max="1458" width="7.625" style="135" customWidth="1"/>
    <col min="1459" max="1459" width="7.375" style="135" customWidth="1"/>
    <col min="1460" max="1460" width="6.625" style="135" customWidth="1"/>
    <col min="1461" max="1461" width="9.375" style="135" customWidth="1"/>
    <col min="1462" max="1462" width="10.125" style="135" customWidth="1"/>
    <col min="1463" max="1463" width="11" style="135" customWidth="1"/>
    <col min="1464" max="1473" width="7.625" style="135" customWidth="1"/>
    <col min="1474" max="1536" width="9" style="135"/>
    <col min="1537" max="1537" width="30.125" style="135" customWidth="1"/>
    <col min="1538" max="1541" width="8.875" style="135" customWidth="1"/>
    <col min="1542" max="1545" width="8.125" style="135" customWidth="1"/>
    <col min="1546" max="1554" width="7.625" style="135" customWidth="1"/>
    <col min="1555" max="1556" width="9.125" style="135" customWidth="1"/>
    <col min="1557" max="1565" width="7.625" style="135" customWidth="1"/>
    <col min="1566" max="1567" width="9" style="135" customWidth="1"/>
    <col min="1568" max="1683" width="9" style="135"/>
    <col min="1684" max="1684" width="22.125" style="135" customWidth="1"/>
    <col min="1685" max="1685" width="9.375" style="135" customWidth="1"/>
    <col min="1686" max="1686" width="7.375" style="135" customWidth="1"/>
    <col min="1687" max="1687" width="9.625" style="135" customWidth="1"/>
    <col min="1688" max="1688" width="7.375" style="135" customWidth="1"/>
    <col min="1689" max="1689" width="10.875" style="135" customWidth="1"/>
    <col min="1690" max="1690" width="7.375" style="135" customWidth="1"/>
    <col min="1691" max="1691" width="9.125" style="135" customWidth="1"/>
    <col min="1692" max="1693" width="8.125" style="135" customWidth="1"/>
    <col min="1694" max="1696" width="8" style="135" customWidth="1"/>
    <col min="1697" max="1699" width="7.125" style="135" customWidth="1"/>
    <col min="1700" max="1701" width="6.625" style="135" customWidth="1"/>
    <col min="1702" max="1702" width="9" style="135"/>
    <col min="1703" max="1703" width="7.875" style="135" customWidth="1"/>
    <col min="1704" max="1704" width="8.625" style="135" customWidth="1"/>
    <col min="1705" max="1706" width="6.625" style="135" customWidth="1"/>
    <col min="1707" max="1707" width="5.125" style="135" customWidth="1"/>
    <col min="1708" max="1708" width="5.875" style="135" customWidth="1"/>
    <col min="1709" max="1709" width="6.5" style="135" customWidth="1"/>
    <col min="1710" max="1711" width="8" style="135" customWidth="1"/>
    <col min="1712" max="1714" width="7.625" style="135" customWidth="1"/>
    <col min="1715" max="1715" width="7.375" style="135" customWidth="1"/>
    <col min="1716" max="1716" width="6.625" style="135" customWidth="1"/>
    <col min="1717" max="1717" width="9.375" style="135" customWidth="1"/>
    <col min="1718" max="1718" width="10.125" style="135" customWidth="1"/>
    <col min="1719" max="1719" width="11" style="135" customWidth="1"/>
    <col min="1720" max="1729" width="7.625" style="135" customWidth="1"/>
    <col min="1730" max="1792" width="9" style="135"/>
    <col min="1793" max="1793" width="30.125" style="135" customWidth="1"/>
    <col min="1794" max="1797" width="8.875" style="135" customWidth="1"/>
    <col min="1798" max="1801" width="8.125" style="135" customWidth="1"/>
    <col min="1802" max="1810" width="7.625" style="135" customWidth="1"/>
    <col min="1811" max="1812" width="9.125" style="135" customWidth="1"/>
    <col min="1813" max="1821" width="7.625" style="135" customWidth="1"/>
    <col min="1822" max="1823" width="9" style="135" customWidth="1"/>
    <col min="1824" max="1939" width="9" style="135"/>
    <col min="1940" max="1940" width="22.125" style="135" customWidth="1"/>
    <col min="1941" max="1941" width="9.375" style="135" customWidth="1"/>
    <col min="1942" max="1942" width="7.375" style="135" customWidth="1"/>
    <col min="1943" max="1943" width="9.625" style="135" customWidth="1"/>
    <col min="1944" max="1944" width="7.375" style="135" customWidth="1"/>
    <col min="1945" max="1945" width="10.875" style="135" customWidth="1"/>
    <col min="1946" max="1946" width="7.375" style="135" customWidth="1"/>
    <col min="1947" max="1947" width="9.125" style="135" customWidth="1"/>
    <col min="1948" max="1949" width="8.125" style="135" customWidth="1"/>
    <col min="1950" max="1952" width="8" style="135" customWidth="1"/>
    <col min="1953" max="1955" width="7.125" style="135" customWidth="1"/>
    <col min="1956" max="1957" width="6.625" style="135" customWidth="1"/>
    <col min="1958" max="1958" width="9" style="135"/>
    <col min="1959" max="1959" width="7.875" style="135" customWidth="1"/>
    <col min="1960" max="1960" width="8.625" style="135" customWidth="1"/>
    <col min="1961" max="1962" width="6.625" style="135" customWidth="1"/>
    <col min="1963" max="1963" width="5.125" style="135" customWidth="1"/>
    <col min="1964" max="1964" width="5.875" style="135" customWidth="1"/>
    <col min="1965" max="1965" width="6.5" style="135" customWidth="1"/>
    <col min="1966" max="1967" width="8" style="135" customWidth="1"/>
    <col min="1968" max="1970" width="7.625" style="135" customWidth="1"/>
    <col min="1971" max="1971" width="7.375" style="135" customWidth="1"/>
    <col min="1972" max="1972" width="6.625" style="135" customWidth="1"/>
    <col min="1973" max="1973" width="9.375" style="135" customWidth="1"/>
    <col min="1974" max="1974" width="10.125" style="135" customWidth="1"/>
    <col min="1975" max="1975" width="11" style="135" customWidth="1"/>
    <col min="1976" max="1985" width="7.625" style="135" customWidth="1"/>
    <col min="1986" max="2048" width="9" style="135"/>
    <col min="2049" max="2049" width="30.125" style="135" customWidth="1"/>
    <col min="2050" max="2053" width="8.875" style="135" customWidth="1"/>
    <col min="2054" max="2057" width="8.125" style="135" customWidth="1"/>
    <col min="2058" max="2066" width="7.625" style="135" customWidth="1"/>
    <col min="2067" max="2068" width="9.125" style="135" customWidth="1"/>
    <col min="2069" max="2077" width="7.625" style="135" customWidth="1"/>
    <col min="2078" max="2079" width="9" style="135" customWidth="1"/>
    <col min="2080" max="2195" width="9" style="135"/>
    <col min="2196" max="2196" width="22.125" style="135" customWidth="1"/>
    <col min="2197" max="2197" width="9.375" style="135" customWidth="1"/>
    <col min="2198" max="2198" width="7.375" style="135" customWidth="1"/>
    <col min="2199" max="2199" width="9.625" style="135" customWidth="1"/>
    <col min="2200" max="2200" width="7.375" style="135" customWidth="1"/>
    <col min="2201" max="2201" width="10.875" style="135" customWidth="1"/>
    <col min="2202" max="2202" width="7.375" style="135" customWidth="1"/>
    <col min="2203" max="2203" width="9.125" style="135" customWidth="1"/>
    <col min="2204" max="2205" width="8.125" style="135" customWidth="1"/>
    <col min="2206" max="2208" width="8" style="135" customWidth="1"/>
    <col min="2209" max="2211" width="7.125" style="135" customWidth="1"/>
    <col min="2212" max="2213" width="6.625" style="135" customWidth="1"/>
    <col min="2214" max="2214" width="9" style="135"/>
    <col min="2215" max="2215" width="7.875" style="135" customWidth="1"/>
    <col min="2216" max="2216" width="8.625" style="135" customWidth="1"/>
    <col min="2217" max="2218" width="6.625" style="135" customWidth="1"/>
    <col min="2219" max="2219" width="5.125" style="135" customWidth="1"/>
    <col min="2220" max="2220" width="5.875" style="135" customWidth="1"/>
    <col min="2221" max="2221" width="6.5" style="135" customWidth="1"/>
    <col min="2222" max="2223" width="8" style="135" customWidth="1"/>
    <col min="2224" max="2226" width="7.625" style="135" customWidth="1"/>
    <col min="2227" max="2227" width="7.375" style="135" customWidth="1"/>
    <col min="2228" max="2228" width="6.625" style="135" customWidth="1"/>
    <col min="2229" max="2229" width="9.375" style="135" customWidth="1"/>
    <col min="2230" max="2230" width="10.125" style="135" customWidth="1"/>
    <col min="2231" max="2231" width="11" style="135" customWidth="1"/>
    <col min="2232" max="2241" width="7.625" style="135" customWidth="1"/>
    <col min="2242" max="2304" width="9" style="135"/>
    <col min="2305" max="2305" width="30.125" style="135" customWidth="1"/>
    <col min="2306" max="2309" width="8.875" style="135" customWidth="1"/>
    <col min="2310" max="2313" width="8.125" style="135" customWidth="1"/>
    <col min="2314" max="2322" width="7.625" style="135" customWidth="1"/>
    <col min="2323" max="2324" width="9.125" style="135" customWidth="1"/>
    <col min="2325" max="2333" width="7.625" style="135" customWidth="1"/>
    <col min="2334" max="2335" width="9" style="135" customWidth="1"/>
    <col min="2336" max="2451" width="9" style="135"/>
    <col min="2452" max="2452" width="22.125" style="135" customWidth="1"/>
    <col min="2453" max="2453" width="9.375" style="135" customWidth="1"/>
    <col min="2454" max="2454" width="7.375" style="135" customWidth="1"/>
    <col min="2455" max="2455" width="9.625" style="135" customWidth="1"/>
    <col min="2456" max="2456" width="7.375" style="135" customWidth="1"/>
    <col min="2457" max="2457" width="10.875" style="135" customWidth="1"/>
    <col min="2458" max="2458" width="7.375" style="135" customWidth="1"/>
    <col min="2459" max="2459" width="9.125" style="135" customWidth="1"/>
    <col min="2460" max="2461" width="8.125" style="135" customWidth="1"/>
    <col min="2462" max="2464" width="8" style="135" customWidth="1"/>
    <col min="2465" max="2467" width="7.125" style="135" customWidth="1"/>
    <col min="2468" max="2469" width="6.625" style="135" customWidth="1"/>
    <col min="2470" max="2470" width="9" style="135"/>
    <col min="2471" max="2471" width="7.875" style="135" customWidth="1"/>
    <col min="2472" max="2472" width="8.625" style="135" customWidth="1"/>
    <col min="2473" max="2474" width="6.625" style="135" customWidth="1"/>
    <col min="2475" max="2475" width="5.125" style="135" customWidth="1"/>
    <col min="2476" max="2476" width="5.875" style="135" customWidth="1"/>
    <col min="2477" max="2477" width="6.5" style="135" customWidth="1"/>
    <col min="2478" max="2479" width="8" style="135" customWidth="1"/>
    <col min="2480" max="2482" width="7.625" style="135" customWidth="1"/>
    <col min="2483" max="2483" width="7.375" style="135" customWidth="1"/>
    <col min="2484" max="2484" width="6.625" style="135" customWidth="1"/>
    <col min="2485" max="2485" width="9.375" style="135" customWidth="1"/>
    <col min="2486" max="2486" width="10.125" style="135" customWidth="1"/>
    <col min="2487" max="2487" width="11" style="135" customWidth="1"/>
    <col min="2488" max="2497" width="7.625" style="135" customWidth="1"/>
    <col min="2498" max="2560" width="9" style="135"/>
    <col min="2561" max="2561" width="30.125" style="135" customWidth="1"/>
    <col min="2562" max="2565" width="8.875" style="135" customWidth="1"/>
    <col min="2566" max="2569" width="8.125" style="135" customWidth="1"/>
    <col min="2570" max="2578" width="7.625" style="135" customWidth="1"/>
    <col min="2579" max="2580" width="9.125" style="135" customWidth="1"/>
    <col min="2581" max="2589" width="7.625" style="135" customWidth="1"/>
    <col min="2590" max="2591" width="9" style="135" customWidth="1"/>
    <col min="2592" max="2707" width="9" style="135"/>
    <col min="2708" max="2708" width="22.125" style="135" customWidth="1"/>
    <col min="2709" max="2709" width="9.375" style="135" customWidth="1"/>
    <col min="2710" max="2710" width="7.375" style="135" customWidth="1"/>
    <col min="2711" max="2711" width="9.625" style="135" customWidth="1"/>
    <col min="2712" max="2712" width="7.375" style="135" customWidth="1"/>
    <col min="2713" max="2713" width="10.875" style="135" customWidth="1"/>
    <col min="2714" max="2714" width="7.375" style="135" customWidth="1"/>
    <col min="2715" max="2715" width="9.125" style="135" customWidth="1"/>
    <col min="2716" max="2717" width="8.125" style="135" customWidth="1"/>
    <col min="2718" max="2720" width="8" style="135" customWidth="1"/>
    <col min="2721" max="2723" width="7.125" style="135" customWidth="1"/>
    <col min="2724" max="2725" width="6.625" style="135" customWidth="1"/>
    <col min="2726" max="2726" width="9" style="135"/>
    <col min="2727" max="2727" width="7.875" style="135" customWidth="1"/>
    <col min="2728" max="2728" width="8.625" style="135" customWidth="1"/>
    <col min="2729" max="2730" width="6.625" style="135" customWidth="1"/>
    <col min="2731" max="2731" width="5.125" style="135" customWidth="1"/>
    <col min="2732" max="2732" width="5.875" style="135" customWidth="1"/>
    <col min="2733" max="2733" width="6.5" style="135" customWidth="1"/>
    <col min="2734" max="2735" width="8" style="135" customWidth="1"/>
    <col min="2736" max="2738" width="7.625" style="135" customWidth="1"/>
    <col min="2739" max="2739" width="7.375" style="135" customWidth="1"/>
    <col min="2740" max="2740" width="6.625" style="135" customWidth="1"/>
    <col min="2741" max="2741" width="9.375" style="135" customWidth="1"/>
    <col min="2742" max="2742" width="10.125" style="135" customWidth="1"/>
    <col min="2743" max="2743" width="11" style="135" customWidth="1"/>
    <col min="2744" max="2753" width="7.625" style="135" customWidth="1"/>
    <col min="2754" max="2816" width="9" style="135"/>
    <col min="2817" max="2817" width="30.125" style="135" customWidth="1"/>
    <col min="2818" max="2821" width="8.875" style="135" customWidth="1"/>
    <col min="2822" max="2825" width="8.125" style="135" customWidth="1"/>
    <col min="2826" max="2834" width="7.625" style="135" customWidth="1"/>
    <col min="2835" max="2836" width="9.125" style="135" customWidth="1"/>
    <col min="2837" max="2845" width="7.625" style="135" customWidth="1"/>
    <col min="2846" max="2847" width="9" style="135" customWidth="1"/>
    <col min="2848" max="2963" width="9" style="135"/>
    <col min="2964" max="2964" width="22.125" style="135" customWidth="1"/>
    <col min="2965" max="2965" width="9.375" style="135" customWidth="1"/>
    <col min="2966" max="2966" width="7.375" style="135" customWidth="1"/>
    <col min="2967" max="2967" width="9.625" style="135" customWidth="1"/>
    <col min="2968" max="2968" width="7.375" style="135" customWidth="1"/>
    <col min="2969" max="2969" width="10.875" style="135" customWidth="1"/>
    <col min="2970" max="2970" width="7.375" style="135" customWidth="1"/>
    <col min="2971" max="2971" width="9.125" style="135" customWidth="1"/>
    <col min="2972" max="2973" width="8.125" style="135" customWidth="1"/>
    <col min="2974" max="2976" width="8" style="135" customWidth="1"/>
    <col min="2977" max="2979" width="7.125" style="135" customWidth="1"/>
    <col min="2980" max="2981" width="6.625" style="135" customWidth="1"/>
    <col min="2982" max="2982" width="9" style="135"/>
    <col min="2983" max="2983" width="7.875" style="135" customWidth="1"/>
    <col min="2984" max="2984" width="8.625" style="135" customWidth="1"/>
    <col min="2985" max="2986" width="6.625" style="135" customWidth="1"/>
    <col min="2987" max="2987" width="5.125" style="135" customWidth="1"/>
    <col min="2988" max="2988" width="5.875" style="135" customWidth="1"/>
    <col min="2989" max="2989" width="6.5" style="135" customWidth="1"/>
    <col min="2990" max="2991" width="8" style="135" customWidth="1"/>
    <col min="2992" max="2994" width="7.625" style="135" customWidth="1"/>
    <col min="2995" max="2995" width="7.375" style="135" customWidth="1"/>
    <col min="2996" max="2996" width="6.625" style="135" customWidth="1"/>
    <col min="2997" max="2997" width="9.375" style="135" customWidth="1"/>
    <col min="2998" max="2998" width="10.125" style="135" customWidth="1"/>
    <col min="2999" max="2999" width="11" style="135" customWidth="1"/>
    <col min="3000" max="3009" width="7.625" style="135" customWidth="1"/>
    <col min="3010" max="3072" width="9" style="135"/>
    <col min="3073" max="3073" width="30.125" style="135" customWidth="1"/>
    <col min="3074" max="3077" width="8.875" style="135" customWidth="1"/>
    <col min="3078" max="3081" width="8.125" style="135" customWidth="1"/>
    <col min="3082" max="3090" width="7.625" style="135" customWidth="1"/>
    <col min="3091" max="3092" width="9.125" style="135" customWidth="1"/>
    <col min="3093" max="3101" width="7.625" style="135" customWidth="1"/>
    <col min="3102" max="3103" width="9" style="135" customWidth="1"/>
    <col min="3104" max="3219" width="9" style="135"/>
    <col min="3220" max="3220" width="22.125" style="135" customWidth="1"/>
    <col min="3221" max="3221" width="9.375" style="135" customWidth="1"/>
    <col min="3222" max="3222" width="7.375" style="135" customWidth="1"/>
    <col min="3223" max="3223" width="9.625" style="135" customWidth="1"/>
    <col min="3224" max="3224" width="7.375" style="135" customWidth="1"/>
    <col min="3225" max="3225" width="10.875" style="135" customWidth="1"/>
    <col min="3226" max="3226" width="7.375" style="135" customWidth="1"/>
    <col min="3227" max="3227" width="9.125" style="135" customWidth="1"/>
    <col min="3228" max="3229" width="8.125" style="135" customWidth="1"/>
    <col min="3230" max="3232" width="8" style="135" customWidth="1"/>
    <col min="3233" max="3235" width="7.125" style="135" customWidth="1"/>
    <col min="3236" max="3237" width="6.625" style="135" customWidth="1"/>
    <col min="3238" max="3238" width="9" style="135"/>
    <col min="3239" max="3239" width="7.875" style="135" customWidth="1"/>
    <col min="3240" max="3240" width="8.625" style="135" customWidth="1"/>
    <col min="3241" max="3242" width="6.625" style="135" customWidth="1"/>
    <col min="3243" max="3243" width="5.125" style="135" customWidth="1"/>
    <col min="3244" max="3244" width="5.875" style="135" customWidth="1"/>
    <col min="3245" max="3245" width="6.5" style="135" customWidth="1"/>
    <col min="3246" max="3247" width="8" style="135" customWidth="1"/>
    <col min="3248" max="3250" width="7.625" style="135" customWidth="1"/>
    <col min="3251" max="3251" width="7.375" style="135" customWidth="1"/>
    <col min="3252" max="3252" width="6.625" style="135" customWidth="1"/>
    <col min="3253" max="3253" width="9.375" style="135" customWidth="1"/>
    <col min="3254" max="3254" width="10.125" style="135" customWidth="1"/>
    <col min="3255" max="3255" width="11" style="135" customWidth="1"/>
    <col min="3256" max="3265" width="7.625" style="135" customWidth="1"/>
    <col min="3266" max="3328" width="9" style="135"/>
    <col min="3329" max="3329" width="30.125" style="135" customWidth="1"/>
    <col min="3330" max="3333" width="8.875" style="135" customWidth="1"/>
    <col min="3334" max="3337" width="8.125" style="135" customWidth="1"/>
    <col min="3338" max="3346" width="7.625" style="135" customWidth="1"/>
    <col min="3347" max="3348" width="9.125" style="135" customWidth="1"/>
    <col min="3349" max="3357" width="7.625" style="135" customWidth="1"/>
    <col min="3358" max="3359" width="9" style="135" customWidth="1"/>
    <col min="3360" max="3475" width="9" style="135"/>
    <col min="3476" max="3476" width="22.125" style="135" customWidth="1"/>
    <col min="3477" max="3477" width="9.375" style="135" customWidth="1"/>
    <col min="3478" max="3478" width="7.375" style="135" customWidth="1"/>
    <col min="3479" max="3479" width="9.625" style="135" customWidth="1"/>
    <col min="3480" max="3480" width="7.375" style="135" customWidth="1"/>
    <col min="3481" max="3481" width="10.875" style="135" customWidth="1"/>
    <col min="3482" max="3482" width="7.375" style="135" customWidth="1"/>
    <col min="3483" max="3483" width="9.125" style="135" customWidth="1"/>
    <col min="3484" max="3485" width="8.125" style="135" customWidth="1"/>
    <col min="3486" max="3488" width="8" style="135" customWidth="1"/>
    <col min="3489" max="3491" width="7.125" style="135" customWidth="1"/>
    <col min="3492" max="3493" width="6.625" style="135" customWidth="1"/>
    <col min="3494" max="3494" width="9" style="135"/>
    <col min="3495" max="3495" width="7.875" style="135" customWidth="1"/>
    <col min="3496" max="3496" width="8.625" style="135" customWidth="1"/>
    <col min="3497" max="3498" width="6.625" style="135" customWidth="1"/>
    <col min="3499" max="3499" width="5.125" style="135" customWidth="1"/>
    <col min="3500" max="3500" width="5.875" style="135" customWidth="1"/>
    <col min="3501" max="3501" width="6.5" style="135" customWidth="1"/>
    <col min="3502" max="3503" width="8" style="135" customWidth="1"/>
    <col min="3504" max="3506" width="7.625" style="135" customWidth="1"/>
    <col min="3507" max="3507" width="7.375" style="135" customWidth="1"/>
    <col min="3508" max="3508" width="6.625" style="135" customWidth="1"/>
    <col min="3509" max="3509" width="9.375" style="135" customWidth="1"/>
    <col min="3510" max="3510" width="10.125" style="135" customWidth="1"/>
    <col min="3511" max="3511" width="11" style="135" customWidth="1"/>
    <col min="3512" max="3521" width="7.625" style="135" customWidth="1"/>
    <col min="3522" max="3584" width="9" style="135"/>
    <col min="3585" max="3585" width="30.125" style="135" customWidth="1"/>
    <col min="3586" max="3589" width="8.875" style="135" customWidth="1"/>
    <col min="3590" max="3593" width="8.125" style="135" customWidth="1"/>
    <col min="3594" max="3602" width="7.625" style="135" customWidth="1"/>
    <col min="3603" max="3604" width="9.125" style="135" customWidth="1"/>
    <col min="3605" max="3613" width="7.625" style="135" customWidth="1"/>
    <col min="3614" max="3615" width="9" style="135" customWidth="1"/>
    <col min="3616" max="3731" width="9" style="135"/>
    <col min="3732" max="3732" width="22.125" style="135" customWidth="1"/>
    <col min="3733" max="3733" width="9.375" style="135" customWidth="1"/>
    <col min="3734" max="3734" width="7.375" style="135" customWidth="1"/>
    <col min="3735" max="3735" width="9.625" style="135" customWidth="1"/>
    <col min="3736" max="3736" width="7.375" style="135" customWidth="1"/>
    <col min="3737" max="3737" width="10.875" style="135" customWidth="1"/>
    <col min="3738" max="3738" width="7.375" style="135" customWidth="1"/>
    <col min="3739" max="3739" width="9.125" style="135" customWidth="1"/>
    <col min="3740" max="3741" width="8.125" style="135" customWidth="1"/>
    <col min="3742" max="3744" width="8" style="135" customWidth="1"/>
    <col min="3745" max="3747" width="7.125" style="135" customWidth="1"/>
    <col min="3748" max="3749" width="6.625" style="135" customWidth="1"/>
    <col min="3750" max="3750" width="9" style="135"/>
    <col min="3751" max="3751" width="7.875" style="135" customWidth="1"/>
    <col min="3752" max="3752" width="8.625" style="135" customWidth="1"/>
    <col min="3753" max="3754" width="6.625" style="135" customWidth="1"/>
    <col min="3755" max="3755" width="5.125" style="135" customWidth="1"/>
    <col min="3756" max="3756" width="5.875" style="135" customWidth="1"/>
    <col min="3757" max="3757" width="6.5" style="135" customWidth="1"/>
    <col min="3758" max="3759" width="8" style="135" customWidth="1"/>
    <col min="3760" max="3762" width="7.625" style="135" customWidth="1"/>
    <col min="3763" max="3763" width="7.375" style="135" customWidth="1"/>
    <col min="3764" max="3764" width="6.625" style="135" customWidth="1"/>
    <col min="3765" max="3765" width="9.375" style="135" customWidth="1"/>
    <col min="3766" max="3766" width="10.125" style="135" customWidth="1"/>
    <col min="3767" max="3767" width="11" style="135" customWidth="1"/>
    <col min="3768" max="3777" width="7.625" style="135" customWidth="1"/>
    <col min="3778" max="3840" width="9" style="135"/>
    <col min="3841" max="3841" width="30.125" style="135" customWidth="1"/>
    <col min="3842" max="3845" width="8.875" style="135" customWidth="1"/>
    <col min="3846" max="3849" width="8.125" style="135" customWidth="1"/>
    <col min="3850" max="3858" width="7.625" style="135" customWidth="1"/>
    <col min="3859" max="3860" width="9.125" style="135" customWidth="1"/>
    <col min="3861" max="3869" width="7.625" style="135" customWidth="1"/>
    <col min="3870" max="3871" width="9" style="135" customWidth="1"/>
    <col min="3872" max="3987" width="9" style="135"/>
    <col min="3988" max="3988" width="22.125" style="135" customWidth="1"/>
    <col min="3989" max="3989" width="9.375" style="135" customWidth="1"/>
    <col min="3990" max="3990" width="7.375" style="135" customWidth="1"/>
    <col min="3991" max="3991" width="9.625" style="135" customWidth="1"/>
    <col min="3992" max="3992" width="7.375" style="135" customWidth="1"/>
    <col min="3993" max="3993" width="10.875" style="135" customWidth="1"/>
    <col min="3994" max="3994" width="7.375" style="135" customWidth="1"/>
    <col min="3995" max="3995" width="9.125" style="135" customWidth="1"/>
    <col min="3996" max="3997" width="8.125" style="135" customWidth="1"/>
    <col min="3998" max="4000" width="8" style="135" customWidth="1"/>
    <col min="4001" max="4003" width="7.125" style="135" customWidth="1"/>
    <col min="4004" max="4005" width="6.625" style="135" customWidth="1"/>
    <col min="4006" max="4006" width="9" style="135"/>
    <col min="4007" max="4007" width="7.875" style="135" customWidth="1"/>
    <col min="4008" max="4008" width="8.625" style="135" customWidth="1"/>
    <col min="4009" max="4010" width="6.625" style="135" customWidth="1"/>
    <col min="4011" max="4011" width="5.125" style="135" customWidth="1"/>
    <col min="4012" max="4012" width="5.875" style="135" customWidth="1"/>
    <col min="4013" max="4013" width="6.5" style="135" customWidth="1"/>
    <col min="4014" max="4015" width="8" style="135" customWidth="1"/>
    <col min="4016" max="4018" width="7.625" style="135" customWidth="1"/>
    <col min="4019" max="4019" width="7.375" style="135" customWidth="1"/>
    <col min="4020" max="4020" width="6.625" style="135" customWidth="1"/>
    <col min="4021" max="4021" width="9.375" style="135" customWidth="1"/>
    <col min="4022" max="4022" width="10.125" style="135" customWidth="1"/>
    <col min="4023" max="4023" width="11" style="135" customWidth="1"/>
    <col min="4024" max="4033" width="7.625" style="135" customWidth="1"/>
    <col min="4034" max="4096" width="9" style="135"/>
    <col min="4097" max="4097" width="30.125" style="135" customWidth="1"/>
    <col min="4098" max="4101" width="8.875" style="135" customWidth="1"/>
    <col min="4102" max="4105" width="8.125" style="135" customWidth="1"/>
    <col min="4106" max="4114" width="7.625" style="135" customWidth="1"/>
    <col min="4115" max="4116" width="9.125" style="135" customWidth="1"/>
    <col min="4117" max="4125" width="7.625" style="135" customWidth="1"/>
    <col min="4126" max="4127" width="9" style="135" customWidth="1"/>
    <col min="4128" max="4243" width="9" style="135"/>
    <col min="4244" max="4244" width="22.125" style="135" customWidth="1"/>
    <col min="4245" max="4245" width="9.375" style="135" customWidth="1"/>
    <col min="4246" max="4246" width="7.375" style="135" customWidth="1"/>
    <col min="4247" max="4247" width="9.625" style="135" customWidth="1"/>
    <col min="4248" max="4248" width="7.375" style="135" customWidth="1"/>
    <col min="4249" max="4249" width="10.875" style="135" customWidth="1"/>
    <col min="4250" max="4250" width="7.375" style="135" customWidth="1"/>
    <col min="4251" max="4251" width="9.125" style="135" customWidth="1"/>
    <col min="4252" max="4253" width="8.125" style="135" customWidth="1"/>
    <col min="4254" max="4256" width="8" style="135" customWidth="1"/>
    <col min="4257" max="4259" width="7.125" style="135" customWidth="1"/>
    <col min="4260" max="4261" width="6.625" style="135" customWidth="1"/>
    <col min="4262" max="4262" width="9" style="135"/>
    <col min="4263" max="4263" width="7.875" style="135" customWidth="1"/>
    <col min="4264" max="4264" width="8.625" style="135" customWidth="1"/>
    <col min="4265" max="4266" width="6.625" style="135" customWidth="1"/>
    <col min="4267" max="4267" width="5.125" style="135" customWidth="1"/>
    <col min="4268" max="4268" width="5.875" style="135" customWidth="1"/>
    <col min="4269" max="4269" width="6.5" style="135" customWidth="1"/>
    <col min="4270" max="4271" width="8" style="135" customWidth="1"/>
    <col min="4272" max="4274" width="7.625" style="135" customWidth="1"/>
    <col min="4275" max="4275" width="7.375" style="135" customWidth="1"/>
    <col min="4276" max="4276" width="6.625" style="135" customWidth="1"/>
    <col min="4277" max="4277" width="9.375" style="135" customWidth="1"/>
    <col min="4278" max="4278" width="10.125" style="135" customWidth="1"/>
    <col min="4279" max="4279" width="11" style="135" customWidth="1"/>
    <col min="4280" max="4289" width="7.625" style="135" customWidth="1"/>
    <col min="4290" max="4352" width="9" style="135"/>
    <col min="4353" max="4353" width="30.125" style="135" customWidth="1"/>
    <col min="4354" max="4357" width="8.875" style="135" customWidth="1"/>
    <col min="4358" max="4361" width="8.125" style="135" customWidth="1"/>
    <col min="4362" max="4370" width="7.625" style="135" customWidth="1"/>
    <col min="4371" max="4372" width="9.125" style="135" customWidth="1"/>
    <col min="4373" max="4381" width="7.625" style="135" customWidth="1"/>
    <col min="4382" max="4383" width="9" style="135" customWidth="1"/>
    <col min="4384" max="4499" width="9" style="135"/>
    <col min="4500" max="4500" width="22.125" style="135" customWidth="1"/>
    <col min="4501" max="4501" width="9.375" style="135" customWidth="1"/>
    <col min="4502" max="4502" width="7.375" style="135" customWidth="1"/>
    <col min="4503" max="4503" width="9.625" style="135" customWidth="1"/>
    <col min="4504" max="4504" width="7.375" style="135" customWidth="1"/>
    <col min="4505" max="4505" width="10.875" style="135" customWidth="1"/>
    <col min="4506" max="4506" width="7.375" style="135" customWidth="1"/>
    <col min="4507" max="4507" width="9.125" style="135" customWidth="1"/>
    <col min="4508" max="4509" width="8.125" style="135" customWidth="1"/>
    <col min="4510" max="4512" width="8" style="135" customWidth="1"/>
    <col min="4513" max="4515" width="7.125" style="135" customWidth="1"/>
    <col min="4516" max="4517" width="6.625" style="135" customWidth="1"/>
    <col min="4518" max="4518" width="9" style="135"/>
    <col min="4519" max="4519" width="7.875" style="135" customWidth="1"/>
    <col min="4520" max="4520" width="8.625" style="135" customWidth="1"/>
    <col min="4521" max="4522" width="6.625" style="135" customWidth="1"/>
    <col min="4523" max="4523" width="5.125" style="135" customWidth="1"/>
    <col min="4524" max="4524" width="5.875" style="135" customWidth="1"/>
    <col min="4525" max="4525" width="6.5" style="135" customWidth="1"/>
    <col min="4526" max="4527" width="8" style="135" customWidth="1"/>
    <col min="4528" max="4530" width="7.625" style="135" customWidth="1"/>
    <col min="4531" max="4531" width="7.375" style="135" customWidth="1"/>
    <col min="4532" max="4532" width="6.625" style="135" customWidth="1"/>
    <col min="4533" max="4533" width="9.375" style="135" customWidth="1"/>
    <col min="4534" max="4534" width="10.125" style="135" customWidth="1"/>
    <col min="4535" max="4535" width="11" style="135" customWidth="1"/>
    <col min="4536" max="4545" width="7.625" style="135" customWidth="1"/>
    <col min="4546" max="4608" width="9" style="135"/>
    <col min="4609" max="4609" width="30.125" style="135" customWidth="1"/>
    <col min="4610" max="4613" width="8.875" style="135" customWidth="1"/>
    <col min="4614" max="4617" width="8.125" style="135" customWidth="1"/>
    <col min="4618" max="4626" width="7.625" style="135" customWidth="1"/>
    <col min="4627" max="4628" width="9.125" style="135" customWidth="1"/>
    <col min="4629" max="4637" width="7.625" style="135" customWidth="1"/>
    <col min="4638" max="4639" width="9" style="135" customWidth="1"/>
    <col min="4640" max="4755" width="9" style="135"/>
    <col min="4756" max="4756" width="22.125" style="135" customWidth="1"/>
    <col min="4757" max="4757" width="9.375" style="135" customWidth="1"/>
    <col min="4758" max="4758" width="7.375" style="135" customWidth="1"/>
    <col min="4759" max="4759" width="9.625" style="135" customWidth="1"/>
    <col min="4760" max="4760" width="7.375" style="135" customWidth="1"/>
    <col min="4761" max="4761" width="10.875" style="135" customWidth="1"/>
    <col min="4762" max="4762" width="7.375" style="135" customWidth="1"/>
    <col min="4763" max="4763" width="9.125" style="135" customWidth="1"/>
    <col min="4764" max="4765" width="8.125" style="135" customWidth="1"/>
    <col min="4766" max="4768" width="8" style="135" customWidth="1"/>
    <col min="4769" max="4771" width="7.125" style="135" customWidth="1"/>
    <col min="4772" max="4773" width="6.625" style="135" customWidth="1"/>
    <col min="4774" max="4774" width="9" style="135"/>
    <col min="4775" max="4775" width="7.875" style="135" customWidth="1"/>
    <col min="4776" max="4776" width="8.625" style="135" customWidth="1"/>
    <col min="4777" max="4778" width="6.625" style="135" customWidth="1"/>
    <col min="4779" max="4779" width="5.125" style="135" customWidth="1"/>
    <col min="4780" max="4780" width="5.875" style="135" customWidth="1"/>
    <col min="4781" max="4781" width="6.5" style="135" customWidth="1"/>
    <col min="4782" max="4783" width="8" style="135" customWidth="1"/>
    <col min="4784" max="4786" width="7.625" style="135" customWidth="1"/>
    <col min="4787" max="4787" width="7.375" style="135" customWidth="1"/>
    <col min="4788" max="4788" width="6.625" style="135" customWidth="1"/>
    <col min="4789" max="4789" width="9.375" style="135" customWidth="1"/>
    <col min="4790" max="4790" width="10.125" style="135" customWidth="1"/>
    <col min="4791" max="4791" width="11" style="135" customWidth="1"/>
    <col min="4792" max="4801" width="7.625" style="135" customWidth="1"/>
    <col min="4802" max="4864" width="9" style="135"/>
    <col min="4865" max="4865" width="30.125" style="135" customWidth="1"/>
    <col min="4866" max="4869" width="8.875" style="135" customWidth="1"/>
    <col min="4870" max="4873" width="8.125" style="135" customWidth="1"/>
    <col min="4874" max="4882" width="7.625" style="135" customWidth="1"/>
    <col min="4883" max="4884" width="9.125" style="135" customWidth="1"/>
    <col min="4885" max="4893" width="7.625" style="135" customWidth="1"/>
    <col min="4894" max="4895" width="9" style="135" customWidth="1"/>
    <col min="4896" max="5011" width="9" style="135"/>
    <col min="5012" max="5012" width="22.125" style="135" customWidth="1"/>
    <col min="5013" max="5013" width="9.375" style="135" customWidth="1"/>
    <col min="5014" max="5014" width="7.375" style="135" customWidth="1"/>
    <col min="5015" max="5015" width="9.625" style="135" customWidth="1"/>
    <col min="5016" max="5016" width="7.375" style="135" customWidth="1"/>
    <col min="5017" max="5017" width="10.875" style="135" customWidth="1"/>
    <col min="5018" max="5018" width="7.375" style="135" customWidth="1"/>
    <col min="5019" max="5019" width="9.125" style="135" customWidth="1"/>
    <col min="5020" max="5021" width="8.125" style="135" customWidth="1"/>
    <col min="5022" max="5024" width="8" style="135" customWidth="1"/>
    <col min="5025" max="5027" width="7.125" style="135" customWidth="1"/>
    <col min="5028" max="5029" width="6.625" style="135" customWidth="1"/>
    <col min="5030" max="5030" width="9" style="135"/>
    <col min="5031" max="5031" width="7.875" style="135" customWidth="1"/>
    <col min="5032" max="5032" width="8.625" style="135" customWidth="1"/>
    <col min="5033" max="5034" width="6.625" style="135" customWidth="1"/>
    <col min="5035" max="5035" width="5.125" style="135" customWidth="1"/>
    <col min="5036" max="5036" width="5.875" style="135" customWidth="1"/>
    <col min="5037" max="5037" width="6.5" style="135" customWidth="1"/>
    <col min="5038" max="5039" width="8" style="135" customWidth="1"/>
    <col min="5040" max="5042" width="7.625" style="135" customWidth="1"/>
    <col min="5043" max="5043" width="7.375" style="135" customWidth="1"/>
    <col min="5044" max="5044" width="6.625" style="135" customWidth="1"/>
    <col min="5045" max="5045" width="9.375" style="135" customWidth="1"/>
    <col min="5046" max="5046" width="10.125" style="135" customWidth="1"/>
    <col min="5047" max="5047" width="11" style="135" customWidth="1"/>
    <col min="5048" max="5057" width="7.625" style="135" customWidth="1"/>
    <col min="5058" max="5120" width="9" style="135"/>
    <col min="5121" max="5121" width="30.125" style="135" customWidth="1"/>
    <col min="5122" max="5125" width="8.875" style="135" customWidth="1"/>
    <col min="5126" max="5129" width="8.125" style="135" customWidth="1"/>
    <col min="5130" max="5138" width="7.625" style="135" customWidth="1"/>
    <col min="5139" max="5140" width="9.125" style="135" customWidth="1"/>
    <col min="5141" max="5149" width="7.625" style="135" customWidth="1"/>
    <col min="5150" max="5151" width="9" style="135" customWidth="1"/>
    <col min="5152" max="5267" width="9" style="135"/>
    <col min="5268" max="5268" width="22.125" style="135" customWidth="1"/>
    <col min="5269" max="5269" width="9.375" style="135" customWidth="1"/>
    <col min="5270" max="5270" width="7.375" style="135" customWidth="1"/>
    <col min="5271" max="5271" width="9.625" style="135" customWidth="1"/>
    <col min="5272" max="5272" width="7.375" style="135" customWidth="1"/>
    <col min="5273" max="5273" width="10.875" style="135" customWidth="1"/>
    <col min="5274" max="5274" width="7.375" style="135" customWidth="1"/>
    <col min="5275" max="5275" width="9.125" style="135" customWidth="1"/>
    <col min="5276" max="5277" width="8.125" style="135" customWidth="1"/>
    <col min="5278" max="5280" width="8" style="135" customWidth="1"/>
    <col min="5281" max="5283" width="7.125" style="135" customWidth="1"/>
    <col min="5284" max="5285" width="6.625" style="135" customWidth="1"/>
    <col min="5286" max="5286" width="9" style="135"/>
    <col min="5287" max="5287" width="7.875" style="135" customWidth="1"/>
    <col min="5288" max="5288" width="8.625" style="135" customWidth="1"/>
    <col min="5289" max="5290" width="6.625" style="135" customWidth="1"/>
    <col min="5291" max="5291" width="5.125" style="135" customWidth="1"/>
    <col min="5292" max="5292" width="5.875" style="135" customWidth="1"/>
    <col min="5293" max="5293" width="6.5" style="135" customWidth="1"/>
    <col min="5294" max="5295" width="8" style="135" customWidth="1"/>
    <col min="5296" max="5298" width="7.625" style="135" customWidth="1"/>
    <col min="5299" max="5299" width="7.375" style="135" customWidth="1"/>
    <col min="5300" max="5300" width="6.625" style="135" customWidth="1"/>
    <col min="5301" max="5301" width="9.375" style="135" customWidth="1"/>
    <col min="5302" max="5302" width="10.125" style="135" customWidth="1"/>
    <col min="5303" max="5303" width="11" style="135" customWidth="1"/>
    <col min="5304" max="5313" width="7.625" style="135" customWidth="1"/>
    <col min="5314" max="5376" width="9" style="135"/>
    <col min="5377" max="5377" width="30.125" style="135" customWidth="1"/>
    <col min="5378" max="5381" width="8.875" style="135" customWidth="1"/>
    <col min="5382" max="5385" width="8.125" style="135" customWidth="1"/>
    <col min="5386" max="5394" width="7.625" style="135" customWidth="1"/>
    <col min="5395" max="5396" width="9.125" style="135" customWidth="1"/>
    <col min="5397" max="5405" width="7.625" style="135" customWidth="1"/>
    <col min="5406" max="5407" width="9" style="135" customWidth="1"/>
    <col min="5408" max="5523" width="9" style="135"/>
    <col min="5524" max="5524" width="22.125" style="135" customWidth="1"/>
    <col min="5525" max="5525" width="9.375" style="135" customWidth="1"/>
    <col min="5526" max="5526" width="7.375" style="135" customWidth="1"/>
    <col min="5527" max="5527" width="9.625" style="135" customWidth="1"/>
    <col min="5528" max="5528" width="7.375" style="135" customWidth="1"/>
    <col min="5529" max="5529" width="10.875" style="135" customWidth="1"/>
    <col min="5530" max="5530" width="7.375" style="135" customWidth="1"/>
    <col min="5531" max="5531" width="9.125" style="135" customWidth="1"/>
    <col min="5532" max="5533" width="8.125" style="135" customWidth="1"/>
    <col min="5534" max="5536" width="8" style="135" customWidth="1"/>
    <col min="5537" max="5539" width="7.125" style="135" customWidth="1"/>
    <col min="5540" max="5541" width="6.625" style="135" customWidth="1"/>
    <col min="5542" max="5542" width="9" style="135"/>
    <col min="5543" max="5543" width="7.875" style="135" customWidth="1"/>
    <col min="5544" max="5544" width="8.625" style="135" customWidth="1"/>
    <col min="5545" max="5546" width="6.625" style="135" customWidth="1"/>
    <col min="5547" max="5547" width="5.125" style="135" customWidth="1"/>
    <col min="5548" max="5548" width="5.875" style="135" customWidth="1"/>
    <col min="5549" max="5549" width="6.5" style="135" customWidth="1"/>
    <col min="5550" max="5551" width="8" style="135" customWidth="1"/>
    <col min="5552" max="5554" width="7.625" style="135" customWidth="1"/>
    <col min="5555" max="5555" width="7.375" style="135" customWidth="1"/>
    <col min="5556" max="5556" width="6.625" style="135" customWidth="1"/>
    <col min="5557" max="5557" width="9.375" style="135" customWidth="1"/>
    <col min="5558" max="5558" width="10.125" style="135" customWidth="1"/>
    <col min="5559" max="5559" width="11" style="135" customWidth="1"/>
    <col min="5560" max="5569" width="7.625" style="135" customWidth="1"/>
    <col min="5570" max="5632" width="9" style="135"/>
    <col min="5633" max="5633" width="30.125" style="135" customWidth="1"/>
    <col min="5634" max="5637" width="8.875" style="135" customWidth="1"/>
    <col min="5638" max="5641" width="8.125" style="135" customWidth="1"/>
    <col min="5642" max="5650" width="7.625" style="135" customWidth="1"/>
    <col min="5651" max="5652" width="9.125" style="135" customWidth="1"/>
    <col min="5653" max="5661" width="7.625" style="135" customWidth="1"/>
    <col min="5662" max="5663" width="9" style="135" customWidth="1"/>
    <col min="5664" max="5779" width="9" style="135"/>
    <col min="5780" max="5780" width="22.125" style="135" customWidth="1"/>
    <col min="5781" max="5781" width="9.375" style="135" customWidth="1"/>
    <col min="5782" max="5782" width="7.375" style="135" customWidth="1"/>
    <col min="5783" max="5783" width="9.625" style="135" customWidth="1"/>
    <col min="5784" max="5784" width="7.375" style="135" customWidth="1"/>
    <col min="5785" max="5785" width="10.875" style="135" customWidth="1"/>
    <col min="5786" max="5786" width="7.375" style="135" customWidth="1"/>
    <col min="5787" max="5787" width="9.125" style="135" customWidth="1"/>
    <col min="5788" max="5789" width="8.125" style="135" customWidth="1"/>
    <col min="5790" max="5792" width="8" style="135" customWidth="1"/>
    <col min="5793" max="5795" width="7.125" style="135" customWidth="1"/>
    <col min="5796" max="5797" width="6.625" style="135" customWidth="1"/>
    <col min="5798" max="5798" width="9" style="135"/>
    <col min="5799" max="5799" width="7.875" style="135" customWidth="1"/>
    <col min="5800" max="5800" width="8.625" style="135" customWidth="1"/>
    <col min="5801" max="5802" width="6.625" style="135" customWidth="1"/>
    <col min="5803" max="5803" width="5.125" style="135" customWidth="1"/>
    <col min="5804" max="5804" width="5.875" style="135" customWidth="1"/>
    <col min="5805" max="5805" width="6.5" style="135" customWidth="1"/>
    <col min="5806" max="5807" width="8" style="135" customWidth="1"/>
    <col min="5808" max="5810" width="7.625" style="135" customWidth="1"/>
    <col min="5811" max="5811" width="7.375" style="135" customWidth="1"/>
    <col min="5812" max="5812" width="6.625" style="135" customWidth="1"/>
    <col min="5813" max="5813" width="9.375" style="135" customWidth="1"/>
    <col min="5814" max="5814" width="10.125" style="135" customWidth="1"/>
    <col min="5815" max="5815" width="11" style="135" customWidth="1"/>
    <col min="5816" max="5825" width="7.625" style="135" customWidth="1"/>
    <col min="5826" max="5888" width="9" style="135"/>
    <col min="5889" max="5889" width="30.125" style="135" customWidth="1"/>
    <col min="5890" max="5893" width="8.875" style="135" customWidth="1"/>
    <col min="5894" max="5897" width="8.125" style="135" customWidth="1"/>
    <col min="5898" max="5906" width="7.625" style="135" customWidth="1"/>
    <col min="5907" max="5908" width="9.125" style="135" customWidth="1"/>
    <col min="5909" max="5917" width="7.625" style="135" customWidth="1"/>
    <col min="5918" max="5919" width="9" style="135" customWidth="1"/>
    <col min="5920" max="6035" width="9" style="135"/>
    <col min="6036" max="6036" width="22.125" style="135" customWidth="1"/>
    <col min="6037" max="6037" width="9.375" style="135" customWidth="1"/>
    <col min="6038" max="6038" width="7.375" style="135" customWidth="1"/>
    <col min="6039" max="6039" width="9.625" style="135" customWidth="1"/>
    <col min="6040" max="6040" width="7.375" style="135" customWidth="1"/>
    <col min="6041" max="6041" width="10.875" style="135" customWidth="1"/>
    <col min="6042" max="6042" width="7.375" style="135" customWidth="1"/>
    <col min="6043" max="6043" width="9.125" style="135" customWidth="1"/>
    <col min="6044" max="6045" width="8.125" style="135" customWidth="1"/>
    <col min="6046" max="6048" width="8" style="135" customWidth="1"/>
    <col min="6049" max="6051" width="7.125" style="135" customWidth="1"/>
    <col min="6052" max="6053" width="6.625" style="135" customWidth="1"/>
    <col min="6054" max="6054" width="9" style="135"/>
    <col min="6055" max="6055" width="7.875" style="135" customWidth="1"/>
    <col min="6056" max="6056" width="8.625" style="135" customWidth="1"/>
    <col min="6057" max="6058" width="6.625" style="135" customWidth="1"/>
    <col min="6059" max="6059" width="5.125" style="135" customWidth="1"/>
    <col min="6060" max="6060" width="5.875" style="135" customWidth="1"/>
    <col min="6061" max="6061" width="6.5" style="135" customWidth="1"/>
    <col min="6062" max="6063" width="8" style="135" customWidth="1"/>
    <col min="6064" max="6066" width="7.625" style="135" customWidth="1"/>
    <col min="6067" max="6067" width="7.375" style="135" customWidth="1"/>
    <col min="6068" max="6068" width="6.625" style="135" customWidth="1"/>
    <col min="6069" max="6069" width="9.375" style="135" customWidth="1"/>
    <col min="6070" max="6070" width="10.125" style="135" customWidth="1"/>
    <col min="6071" max="6071" width="11" style="135" customWidth="1"/>
    <col min="6072" max="6081" width="7.625" style="135" customWidth="1"/>
    <col min="6082" max="6144" width="9" style="135"/>
    <col min="6145" max="6145" width="30.125" style="135" customWidth="1"/>
    <col min="6146" max="6149" width="8.875" style="135" customWidth="1"/>
    <col min="6150" max="6153" width="8.125" style="135" customWidth="1"/>
    <col min="6154" max="6162" width="7.625" style="135" customWidth="1"/>
    <col min="6163" max="6164" width="9.125" style="135" customWidth="1"/>
    <col min="6165" max="6173" width="7.625" style="135" customWidth="1"/>
    <col min="6174" max="6175" width="9" style="135" customWidth="1"/>
    <col min="6176" max="6291" width="9" style="135"/>
    <col min="6292" max="6292" width="22.125" style="135" customWidth="1"/>
    <col min="6293" max="6293" width="9.375" style="135" customWidth="1"/>
    <col min="6294" max="6294" width="7.375" style="135" customWidth="1"/>
    <col min="6295" max="6295" width="9.625" style="135" customWidth="1"/>
    <col min="6296" max="6296" width="7.375" style="135" customWidth="1"/>
    <col min="6297" max="6297" width="10.875" style="135" customWidth="1"/>
    <col min="6298" max="6298" width="7.375" style="135" customWidth="1"/>
    <col min="6299" max="6299" width="9.125" style="135" customWidth="1"/>
    <col min="6300" max="6301" width="8.125" style="135" customWidth="1"/>
    <col min="6302" max="6304" width="8" style="135" customWidth="1"/>
    <col min="6305" max="6307" width="7.125" style="135" customWidth="1"/>
    <col min="6308" max="6309" width="6.625" style="135" customWidth="1"/>
    <col min="6310" max="6310" width="9" style="135"/>
    <col min="6311" max="6311" width="7.875" style="135" customWidth="1"/>
    <col min="6312" max="6312" width="8.625" style="135" customWidth="1"/>
    <col min="6313" max="6314" width="6.625" style="135" customWidth="1"/>
    <col min="6315" max="6315" width="5.125" style="135" customWidth="1"/>
    <col min="6316" max="6316" width="5.875" style="135" customWidth="1"/>
    <col min="6317" max="6317" width="6.5" style="135" customWidth="1"/>
    <col min="6318" max="6319" width="8" style="135" customWidth="1"/>
    <col min="6320" max="6322" width="7.625" style="135" customWidth="1"/>
    <col min="6323" max="6323" width="7.375" style="135" customWidth="1"/>
    <col min="6324" max="6324" width="6.625" style="135" customWidth="1"/>
    <col min="6325" max="6325" width="9.375" style="135" customWidth="1"/>
    <col min="6326" max="6326" width="10.125" style="135" customWidth="1"/>
    <col min="6327" max="6327" width="11" style="135" customWidth="1"/>
    <col min="6328" max="6337" width="7.625" style="135" customWidth="1"/>
    <col min="6338" max="6400" width="9" style="135"/>
    <col min="6401" max="6401" width="30.125" style="135" customWidth="1"/>
    <col min="6402" max="6405" width="8.875" style="135" customWidth="1"/>
    <col min="6406" max="6409" width="8.125" style="135" customWidth="1"/>
    <col min="6410" max="6418" width="7.625" style="135" customWidth="1"/>
    <col min="6419" max="6420" width="9.125" style="135" customWidth="1"/>
    <col min="6421" max="6429" width="7.625" style="135" customWidth="1"/>
    <col min="6430" max="6431" width="9" style="135" customWidth="1"/>
    <col min="6432" max="6547" width="9" style="135"/>
    <col min="6548" max="6548" width="22.125" style="135" customWidth="1"/>
    <col min="6549" max="6549" width="9.375" style="135" customWidth="1"/>
    <col min="6550" max="6550" width="7.375" style="135" customWidth="1"/>
    <col min="6551" max="6551" width="9.625" style="135" customWidth="1"/>
    <col min="6552" max="6552" width="7.375" style="135" customWidth="1"/>
    <col min="6553" max="6553" width="10.875" style="135" customWidth="1"/>
    <col min="6554" max="6554" width="7.375" style="135" customWidth="1"/>
    <col min="6555" max="6555" width="9.125" style="135" customWidth="1"/>
    <col min="6556" max="6557" width="8.125" style="135" customWidth="1"/>
    <col min="6558" max="6560" width="8" style="135" customWidth="1"/>
    <col min="6561" max="6563" width="7.125" style="135" customWidth="1"/>
    <col min="6564" max="6565" width="6.625" style="135" customWidth="1"/>
    <col min="6566" max="6566" width="9" style="135"/>
    <col min="6567" max="6567" width="7.875" style="135" customWidth="1"/>
    <col min="6568" max="6568" width="8.625" style="135" customWidth="1"/>
    <col min="6569" max="6570" width="6.625" style="135" customWidth="1"/>
    <col min="6571" max="6571" width="5.125" style="135" customWidth="1"/>
    <col min="6572" max="6572" width="5.875" style="135" customWidth="1"/>
    <col min="6573" max="6573" width="6.5" style="135" customWidth="1"/>
    <col min="6574" max="6575" width="8" style="135" customWidth="1"/>
    <col min="6576" max="6578" width="7.625" style="135" customWidth="1"/>
    <col min="6579" max="6579" width="7.375" style="135" customWidth="1"/>
    <col min="6580" max="6580" width="6.625" style="135" customWidth="1"/>
    <col min="6581" max="6581" width="9.375" style="135" customWidth="1"/>
    <col min="6582" max="6582" width="10.125" style="135" customWidth="1"/>
    <col min="6583" max="6583" width="11" style="135" customWidth="1"/>
    <col min="6584" max="6593" width="7.625" style="135" customWidth="1"/>
    <col min="6594" max="6656" width="9" style="135"/>
    <col min="6657" max="6657" width="30.125" style="135" customWidth="1"/>
    <col min="6658" max="6661" width="8.875" style="135" customWidth="1"/>
    <col min="6662" max="6665" width="8.125" style="135" customWidth="1"/>
    <col min="6666" max="6674" width="7.625" style="135" customWidth="1"/>
    <col min="6675" max="6676" width="9.125" style="135" customWidth="1"/>
    <col min="6677" max="6685" width="7.625" style="135" customWidth="1"/>
    <col min="6686" max="6687" width="9" style="135" customWidth="1"/>
    <col min="6688" max="6803" width="9" style="135"/>
    <col min="6804" max="6804" width="22.125" style="135" customWidth="1"/>
    <col min="6805" max="6805" width="9.375" style="135" customWidth="1"/>
    <col min="6806" max="6806" width="7.375" style="135" customWidth="1"/>
    <col min="6807" max="6807" width="9.625" style="135" customWidth="1"/>
    <col min="6808" max="6808" width="7.375" style="135" customWidth="1"/>
    <col min="6809" max="6809" width="10.875" style="135" customWidth="1"/>
    <col min="6810" max="6810" width="7.375" style="135" customWidth="1"/>
    <col min="6811" max="6811" width="9.125" style="135" customWidth="1"/>
    <col min="6812" max="6813" width="8.125" style="135" customWidth="1"/>
    <col min="6814" max="6816" width="8" style="135" customWidth="1"/>
    <col min="6817" max="6819" width="7.125" style="135" customWidth="1"/>
    <col min="6820" max="6821" width="6.625" style="135" customWidth="1"/>
    <col min="6822" max="6822" width="9" style="135"/>
    <col min="6823" max="6823" width="7.875" style="135" customWidth="1"/>
    <col min="6824" max="6824" width="8.625" style="135" customWidth="1"/>
    <col min="6825" max="6826" width="6.625" style="135" customWidth="1"/>
    <col min="6827" max="6827" width="5.125" style="135" customWidth="1"/>
    <col min="6828" max="6828" width="5.875" style="135" customWidth="1"/>
    <col min="6829" max="6829" width="6.5" style="135" customWidth="1"/>
    <col min="6830" max="6831" width="8" style="135" customWidth="1"/>
    <col min="6832" max="6834" width="7.625" style="135" customWidth="1"/>
    <col min="6835" max="6835" width="7.375" style="135" customWidth="1"/>
    <col min="6836" max="6836" width="6.625" style="135" customWidth="1"/>
    <col min="6837" max="6837" width="9.375" style="135" customWidth="1"/>
    <col min="6838" max="6838" width="10.125" style="135" customWidth="1"/>
    <col min="6839" max="6839" width="11" style="135" customWidth="1"/>
    <col min="6840" max="6849" width="7.625" style="135" customWidth="1"/>
    <col min="6850" max="6912" width="9" style="135"/>
    <col min="6913" max="6913" width="30.125" style="135" customWidth="1"/>
    <col min="6914" max="6917" width="8.875" style="135" customWidth="1"/>
    <col min="6918" max="6921" width="8.125" style="135" customWidth="1"/>
    <col min="6922" max="6930" width="7.625" style="135" customWidth="1"/>
    <col min="6931" max="6932" width="9.125" style="135" customWidth="1"/>
    <col min="6933" max="6941" width="7.625" style="135" customWidth="1"/>
    <col min="6942" max="6943" width="9" style="135" customWidth="1"/>
    <col min="6944" max="7059" width="9" style="135"/>
    <col min="7060" max="7060" width="22.125" style="135" customWidth="1"/>
    <col min="7061" max="7061" width="9.375" style="135" customWidth="1"/>
    <col min="7062" max="7062" width="7.375" style="135" customWidth="1"/>
    <col min="7063" max="7063" width="9.625" style="135" customWidth="1"/>
    <col min="7064" max="7064" width="7.375" style="135" customWidth="1"/>
    <col min="7065" max="7065" width="10.875" style="135" customWidth="1"/>
    <col min="7066" max="7066" width="7.375" style="135" customWidth="1"/>
    <col min="7067" max="7067" width="9.125" style="135" customWidth="1"/>
    <col min="7068" max="7069" width="8.125" style="135" customWidth="1"/>
    <col min="7070" max="7072" width="8" style="135" customWidth="1"/>
    <col min="7073" max="7075" width="7.125" style="135" customWidth="1"/>
    <col min="7076" max="7077" width="6.625" style="135" customWidth="1"/>
    <col min="7078" max="7078" width="9" style="135"/>
    <col min="7079" max="7079" width="7.875" style="135" customWidth="1"/>
    <col min="7080" max="7080" width="8.625" style="135" customWidth="1"/>
    <col min="7081" max="7082" width="6.625" style="135" customWidth="1"/>
    <col min="7083" max="7083" width="5.125" style="135" customWidth="1"/>
    <col min="7084" max="7084" width="5.875" style="135" customWidth="1"/>
    <col min="7085" max="7085" width="6.5" style="135" customWidth="1"/>
    <col min="7086" max="7087" width="8" style="135" customWidth="1"/>
    <col min="7088" max="7090" width="7.625" style="135" customWidth="1"/>
    <col min="7091" max="7091" width="7.375" style="135" customWidth="1"/>
    <col min="7092" max="7092" width="6.625" style="135" customWidth="1"/>
    <col min="7093" max="7093" width="9.375" style="135" customWidth="1"/>
    <col min="7094" max="7094" width="10.125" style="135" customWidth="1"/>
    <col min="7095" max="7095" width="11" style="135" customWidth="1"/>
    <col min="7096" max="7105" width="7.625" style="135" customWidth="1"/>
    <col min="7106" max="7168" width="9" style="135"/>
    <col min="7169" max="7169" width="30.125" style="135" customWidth="1"/>
    <col min="7170" max="7173" width="8.875" style="135" customWidth="1"/>
    <col min="7174" max="7177" width="8.125" style="135" customWidth="1"/>
    <col min="7178" max="7186" width="7.625" style="135" customWidth="1"/>
    <col min="7187" max="7188" width="9.125" style="135" customWidth="1"/>
    <col min="7189" max="7197" width="7.625" style="135" customWidth="1"/>
    <col min="7198" max="7199" width="9" style="135" customWidth="1"/>
    <col min="7200" max="7315" width="9" style="135"/>
    <col min="7316" max="7316" width="22.125" style="135" customWidth="1"/>
    <col min="7317" max="7317" width="9.375" style="135" customWidth="1"/>
    <col min="7318" max="7318" width="7.375" style="135" customWidth="1"/>
    <col min="7319" max="7319" width="9.625" style="135" customWidth="1"/>
    <col min="7320" max="7320" width="7.375" style="135" customWidth="1"/>
    <col min="7321" max="7321" width="10.875" style="135" customWidth="1"/>
    <col min="7322" max="7322" width="7.375" style="135" customWidth="1"/>
    <col min="7323" max="7323" width="9.125" style="135" customWidth="1"/>
    <col min="7324" max="7325" width="8.125" style="135" customWidth="1"/>
    <col min="7326" max="7328" width="8" style="135" customWidth="1"/>
    <col min="7329" max="7331" width="7.125" style="135" customWidth="1"/>
    <col min="7332" max="7333" width="6.625" style="135" customWidth="1"/>
    <col min="7334" max="7334" width="9" style="135"/>
    <col min="7335" max="7335" width="7.875" style="135" customWidth="1"/>
    <col min="7336" max="7336" width="8.625" style="135" customWidth="1"/>
    <col min="7337" max="7338" width="6.625" style="135" customWidth="1"/>
    <col min="7339" max="7339" width="5.125" style="135" customWidth="1"/>
    <col min="7340" max="7340" width="5.875" style="135" customWidth="1"/>
    <col min="7341" max="7341" width="6.5" style="135" customWidth="1"/>
    <col min="7342" max="7343" width="8" style="135" customWidth="1"/>
    <col min="7344" max="7346" width="7.625" style="135" customWidth="1"/>
    <col min="7347" max="7347" width="7.375" style="135" customWidth="1"/>
    <col min="7348" max="7348" width="6.625" style="135" customWidth="1"/>
    <col min="7349" max="7349" width="9.375" style="135" customWidth="1"/>
    <col min="7350" max="7350" width="10.125" style="135" customWidth="1"/>
    <col min="7351" max="7351" width="11" style="135" customWidth="1"/>
    <col min="7352" max="7361" width="7.625" style="135" customWidth="1"/>
    <col min="7362" max="7424" width="9" style="135"/>
    <col min="7425" max="7425" width="30.125" style="135" customWidth="1"/>
    <col min="7426" max="7429" width="8.875" style="135" customWidth="1"/>
    <col min="7430" max="7433" width="8.125" style="135" customWidth="1"/>
    <col min="7434" max="7442" width="7.625" style="135" customWidth="1"/>
    <col min="7443" max="7444" width="9.125" style="135" customWidth="1"/>
    <col min="7445" max="7453" width="7.625" style="135" customWidth="1"/>
    <col min="7454" max="7455" width="9" style="135" customWidth="1"/>
    <col min="7456" max="7571" width="9" style="135"/>
    <col min="7572" max="7572" width="22.125" style="135" customWidth="1"/>
    <col min="7573" max="7573" width="9.375" style="135" customWidth="1"/>
    <col min="7574" max="7574" width="7.375" style="135" customWidth="1"/>
    <col min="7575" max="7575" width="9.625" style="135" customWidth="1"/>
    <col min="7576" max="7576" width="7.375" style="135" customWidth="1"/>
    <col min="7577" max="7577" width="10.875" style="135" customWidth="1"/>
    <col min="7578" max="7578" width="7.375" style="135" customWidth="1"/>
    <col min="7579" max="7579" width="9.125" style="135" customWidth="1"/>
    <col min="7580" max="7581" width="8.125" style="135" customWidth="1"/>
    <col min="7582" max="7584" width="8" style="135" customWidth="1"/>
    <col min="7585" max="7587" width="7.125" style="135" customWidth="1"/>
    <col min="7588" max="7589" width="6.625" style="135" customWidth="1"/>
    <col min="7590" max="7590" width="9" style="135"/>
    <col min="7591" max="7591" width="7.875" style="135" customWidth="1"/>
    <col min="7592" max="7592" width="8.625" style="135" customWidth="1"/>
    <col min="7593" max="7594" width="6.625" style="135" customWidth="1"/>
    <col min="7595" max="7595" width="5.125" style="135" customWidth="1"/>
    <col min="7596" max="7596" width="5.875" style="135" customWidth="1"/>
    <col min="7597" max="7597" width="6.5" style="135" customWidth="1"/>
    <col min="7598" max="7599" width="8" style="135" customWidth="1"/>
    <col min="7600" max="7602" width="7.625" style="135" customWidth="1"/>
    <col min="7603" max="7603" width="7.375" style="135" customWidth="1"/>
    <col min="7604" max="7604" width="6.625" style="135" customWidth="1"/>
    <col min="7605" max="7605" width="9.375" style="135" customWidth="1"/>
    <col min="7606" max="7606" width="10.125" style="135" customWidth="1"/>
    <col min="7607" max="7607" width="11" style="135" customWidth="1"/>
    <col min="7608" max="7617" width="7.625" style="135" customWidth="1"/>
    <col min="7618" max="7680" width="9" style="135"/>
    <col min="7681" max="7681" width="30.125" style="135" customWidth="1"/>
    <col min="7682" max="7685" width="8.875" style="135" customWidth="1"/>
    <col min="7686" max="7689" width="8.125" style="135" customWidth="1"/>
    <col min="7690" max="7698" width="7.625" style="135" customWidth="1"/>
    <col min="7699" max="7700" width="9.125" style="135" customWidth="1"/>
    <col min="7701" max="7709" width="7.625" style="135" customWidth="1"/>
    <col min="7710" max="7711" width="9" style="135" customWidth="1"/>
    <col min="7712" max="7827" width="9" style="135"/>
    <col min="7828" max="7828" width="22.125" style="135" customWidth="1"/>
    <col min="7829" max="7829" width="9.375" style="135" customWidth="1"/>
    <col min="7830" max="7830" width="7.375" style="135" customWidth="1"/>
    <col min="7831" max="7831" width="9.625" style="135" customWidth="1"/>
    <col min="7832" max="7832" width="7.375" style="135" customWidth="1"/>
    <col min="7833" max="7833" width="10.875" style="135" customWidth="1"/>
    <col min="7834" max="7834" width="7.375" style="135" customWidth="1"/>
    <col min="7835" max="7835" width="9.125" style="135" customWidth="1"/>
    <col min="7836" max="7837" width="8.125" style="135" customWidth="1"/>
    <col min="7838" max="7840" width="8" style="135" customWidth="1"/>
    <col min="7841" max="7843" width="7.125" style="135" customWidth="1"/>
    <col min="7844" max="7845" width="6.625" style="135" customWidth="1"/>
    <col min="7846" max="7846" width="9" style="135"/>
    <col min="7847" max="7847" width="7.875" style="135" customWidth="1"/>
    <col min="7848" max="7848" width="8.625" style="135" customWidth="1"/>
    <col min="7849" max="7850" width="6.625" style="135" customWidth="1"/>
    <col min="7851" max="7851" width="5.125" style="135" customWidth="1"/>
    <col min="7852" max="7852" width="5.875" style="135" customWidth="1"/>
    <col min="7853" max="7853" width="6.5" style="135" customWidth="1"/>
    <col min="7854" max="7855" width="8" style="135" customWidth="1"/>
    <col min="7856" max="7858" width="7.625" style="135" customWidth="1"/>
    <col min="7859" max="7859" width="7.375" style="135" customWidth="1"/>
    <col min="7860" max="7860" width="6.625" style="135" customWidth="1"/>
    <col min="7861" max="7861" width="9.375" style="135" customWidth="1"/>
    <col min="7862" max="7862" width="10.125" style="135" customWidth="1"/>
    <col min="7863" max="7863" width="11" style="135" customWidth="1"/>
    <col min="7864" max="7873" width="7.625" style="135" customWidth="1"/>
    <col min="7874" max="7936" width="9" style="135"/>
    <col min="7937" max="7937" width="30.125" style="135" customWidth="1"/>
    <col min="7938" max="7941" width="8.875" style="135" customWidth="1"/>
    <col min="7942" max="7945" width="8.125" style="135" customWidth="1"/>
    <col min="7946" max="7954" width="7.625" style="135" customWidth="1"/>
    <col min="7955" max="7956" width="9.125" style="135" customWidth="1"/>
    <col min="7957" max="7965" width="7.625" style="135" customWidth="1"/>
    <col min="7966" max="7967" width="9" style="135" customWidth="1"/>
    <col min="7968" max="8083" width="9" style="135"/>
    <col min="8084" max="8084" width="22.125" style="135" customWidth="1"/>
    <col min="8085" max="8085" width="9.375" style="135" customWidth="1"/>
    <col min="8086" max="8086" width="7.375" style="135" customWidth="1"/>
    <col min="8087" max="8087" width="9.625" style="135" customWidth="1"/>
    <col min="8088" max="8088" width="7.375" style="135" customWidth="1"/>
    <col min="8089" max="8089" width="10.875" style="135" customWidth="1"/>
    <col min="8090" max="8090" width="7.375" style="135" customWidth="1"/>
    <col min="8091" max="8091" width="9.125" style="135" customWidth="1"/>
    <col min="8092" max="8093" width="8.125" style="135" customWidth="1"/>
    <col min="8094" max="8096" width="8" style="135" customWidth="1"/>
    <col min="8097" max="8099" width="7.125" style="135" customWidth="1"/>
    <col min="8100" max="8101" width="6.625" style="135" customWidth="1"/>
    <col min="8102" max="8102" width="9" style="135"/>
    <col min="8103" max="8103" width="7.875" style="135" customWidth="1"/>
    <col min="8104" max="8104" width="8.625" style="135" customWidth="1"/>
    <col min="8105" max="8106" width="6.625" style="135" customWidth="1"/>
    <col min="8107" max="8107" width="5.125" style="135" customWidth="1"/>
    <col min="8108" max="8108" width="5.875" style="135" customWidth="1"/>
    <col min="8109" max="8109" width="6.5" style="135" customWidth="1"/>
    <col min="8110" max="8111" width="8" style="135" customWidth="1"/>
    <col min="8112" max="8114" width="7.625" style="135" customWidth="1"/>
    <col min="8115" max="8115" width="7.375" style="135" customWidth="1"/>
    <col min="8116" max="8116" width="6.625" style="135" customWidth="1"/>
    <col min="8117" max="8117" width="9.375" style="135" customWidth="1"/>
    <col min="8118" max="8118" width="10.125" style="135" customWidth="1"/>
    <col min="8119" max="8119" width="11" style="135" customWidth="1"/>
    <col min="8120" max="8129" width="7.625" style="135" customWidth="1"/>
    <col min="8130" max="8192" width="9" style="135"/>
    <col min="8193" max="8193" width="30.125" style="135" customWidth="1"/>
    <col min="8194" max="8197" width="8.875" style="135" customWidth="1"/>
    <col min="8198" max="8201" width="8.125" style="135" customWidth="1"/>
    <col min="8202" max="8210" width="7.625" style="135" customWidth="1"/>
    <col min="8211" max="8212" width="9.125" style="135" customWidth="1"/>
    <col min="8213" max="8221" width="7.625" style="135" customWidth="1"/>
    <col min="8222" max="8223" width="9" style="135" customWidth="1"/>
    <col min="8224" max="8339" width="9" style="135"/>
    <col min="8340" max="8340" width="22.125" style="135" customWidth="1"/>
    <col min="8341" max="8341" width="9.375" style="135" customWidth="1"/>
    <col min="8342" max="8342" width="7.375" style="135" customWidth="1"/>
    <col min="8343" max="8343" width="9.625" style="135" customWidth="1"/>
    <col min="8344" max="8344" width="7.375" style="135" customWidth="1"/>
    <col min="8345" max="8345" width="10.875" style="135" customWidth="1"/>
    <col min="8346" max="8346" width="7.375" style="135" customWidth="1"/>
    <col min="8347" max="8347" width="9.125" style="135" customWidth="1"/>
    <col min="8348" max="8349" width="8.125" style="135" customWidth="1"/>
    <col min="8350" max="8352" width="8" style="135" customWidth="1"/>
    <col min="8353" max="8355" width="7.125" style="135" customWidth="1"/>
    <col min="8356" max="8357" width="6.625" style="135" customWidth="1"/>
    <col min="8358" max="8358" width="9" style="135"/>
    <col min="8359" max="8359" width="7.875" style="135" customWidth="1"/>
    <col min="8360" max="8360" width="8.625" style="135" customWidth="1"/>
    <col min="8361" max="8362" width="6.625" style="135" customWidth="1"/>
    <col min="8363" max="8363" width="5.125" style="135" customWidth="1"/>
    <col min="8364" max="8364" width="5.875" style="135" customWidth="1"/>
    <col min="8365" max="8365" width="6.5" style="135" customWidth="1"/>
    <col min="8366" max="8367" width="8" style="135" customWidth="1"/>
    <col min="8368" max="8370" width="7.625" style="135" customWidth="1"/>
    <col min="8371" max="8371" width="7.375" style="135" customWidth="1"/>
    <col min="8372" max="8372" width="6.625" style="135" customWidth="1"/>
    <col min="8373" max="8373" width="9.375" style="135" customWidth="1"/>
    <col min="8374" max="8374" width="10.125" style="135" customWidth="1"/>
    <col min="8375" max="8375" width="11" style="135" customWidth="1"/>
    <col min="8376" max="8385" width="7.625" style="135" customWidth="1"/>
    <col min="8386" max="8448" width="9" style="135"/>
    <col min="8449" max="8449" width="30.125" style="135" customWidth="1"/>
    <col min="8450" max="8453" width="8.875" style="135" customWidth="1"/>
    <col min="8454" max="8457" width="8.125" style="135" customWidth="1"/>
    <col min="8458" max="8466" width="7.625" style="135" customWidth="1"/>
    <col min="8467" max="8468" width="9.125" style="135" customWidth="1"/>
    <col min="8469" max="8477" width="7.625" style="135" customWidth="1"/>
    <col min="8478" max="8479" width="9" style="135" customWidth="1"/>
    <col min="8480" max="8595" width="9" style="135"/>
    <col min="8596" max="8596" width="22.125" style="135" customWidth="1"/>
    <col min="8597" max="8597" width="9.375" style="135" customWidth="1"/>
    <col min="8598" max="8598" width="7.375" style="135" customWidth="1"/>
    <col min="8599" max="8599" width="9.625" style="135" customWidth="1"/>
    <col min="8600" max="8600" width="7.375" style="135" customWidth="1"/>
    <col min="8601" max="8601" width="10.875" style="135" customWidth="1"/>
    <col min="8602" max="8602" width="7.375" style="135" customWidth="1"/>
    <col min="8603" max="8603" width="9.125" style="135" customWidth="1"/>
    <col min="8604" max="8605" width="8.125" style="135" customWidth="1"/>
    <col min="8606" max="8608" width="8" style="135" customWidth="1"/>
    <col min="8609" max="8611" width="7.125" style="135" customWidth="1"/>
    <col min="8612" max="8613" width="6.625" style="135" customWidth="1"/>
    <col min="8614" max="8614" width="9" style="135"/>
    <col min="8615" max="8615" width="7.875" style="135" customWidth="1"/>
    <col min="8616" max="8616" width="8.625" style="135" customWidth="1"/>
    <col min="8617" max="8618" width="6.625" style="135" customWidth="1"/>
    <col min="8619" max="8619" width="5.125" style="135" customWidth="1"/>
    <col min="8620" max="8620" width="5.875" style="135" customWidth="1"/>
    <col min="8621" max="8621" width="6.5" style="135" customWidth="1"/>
    <col min="8622" max="8623" width="8" style="135" customWidth="1"/>
    <col min="8624" max="8626" width="7.625" style="135" customWidth="1"/>
    <col min="8627" max="8627" width="7.375" style="135" customWidth="1"/>
    <col min="8628" max="8628" width="6.625" style="135" customWidth="1"/>
    <col min="8629" max="8629" width="9.375" style="135" customWidth="1"/>
    <col min="8630" max="8630" width="10.125" style="135" customWidth="1"/>
    <col min="8631" max="8631" width="11" style="135" customWidth="1"/>
    <col min="8632" max="8641" width="7.625" style="135" customWidth="1"/>
    <col min="8642" max="8704" width="9" style="135"/>
    <col min="8705" max="8705" width="30.125" style="135" customWidth="1"/>
    <col min="8706" max="8709" width="8.875" style="135" customWidth="1"/>
    <col min="8710" max="8713" width="8.125" style="135" customWidth="1"/>
    <col min="8714" max="8722" width="7.625" style="135" customWidth="1"/>
    <col min="8723" max="8724" width="9.125" style="135" customWidth="1"/>
    <col min="8725" max="8733" width="7.625" style="135" customWidth="1"/>
    <col min="8734" max="8735" width="9" style="135" customWidth="1"/>
    <col min="8736" max="8851" width="9" style="135"/>
    <col min="8852" max="8852" width="22.125" style="135" customWidth="1"/>
    <col min="8853" max="8853" width="9.375" style="135" customWidth="1"/>
    <col min="8854" max="8854" width="7.375" style="135" customWidth="1"/>
    <col min="8855" max="8855" width="9.625" style="135" customWidth="1"/>
    <col min="8856" max="8856" width="7.375" style="135" customWidth="1"/>
    <col min="8857" max="8857" width="10.875" style="135" customWidth="1"/>
    <col min="8858" max="8858" width="7.375" style="135" customWidth="1"/>
    <col min="8859" max="8859" width="9.125" style="135" customWidth="1"/>
    <col min="8860" max="8861" width="8.125" style="135" customWidth="1"/>
    <col min="8862" max="8864" width="8" style="135" customWidth="1"/>
    <col min="8865" max="8867" width="7.125" style="135" customWidth="1"/>
    <col min="8868" max="8869" width="6.625" style="135" customWidth="1"/>
    <col min="8870" max="8870" width="9" style="135"/>
    <col min="8871" max="8871" width="7.875" style="135" customWidth="1"/>
    <col min="8872" max="8872" width="8.625" style="135" customWidth="1"/>
    <col min="8873" max="8874" width="6.625" style="135" customWidth="1"/>
    <col min="8875" max="8875" width="5.125" style="135" customWidth="1"/>
    <col min="8876" max="8876" width="5.875" style="135" customWidth="1"/>
    <col min="8877" max="8877" width="6.5" style="135" customWidth="1"/>
    <col min="8878" max="8879" width="8" style="135" customWidth="1"/>
    <col min="8880" max="8882" width="7.625" style="135" customWidth="1"/>
    <col min="8883" max="8883" width="7.375" style="135" customWidth="1"/>
    <col min="8884" max="8884" width="6.625" style="135" customWidth="1"/>
    <col min="8885" max="8885" width="9.375" style="135" customWidth="1"/>
    <col min="8886" max="8886" width="10.125" style="135" customWidth="1"/>
    <col min="8887" max="8887" width="11" style="135" customWidth="1"/>
    <col min="8888" max="8897" width="7.625" style="135" customWidth="1"/>
    <col min="8898" max="8960" width="9" style="135"/>
    <col min="8961" max="8961" width="30.125" style="135" customWidth="1"/>
    <col min="8962" max="8965" width="8.875" style="135" customWidth="1"/>
    <col min="8966" max="8969" width="8.125" style="135" customWidth="1"/>
    <col min="8970" max="8978" width="7.625" style="135" customWidth="1"/>
    <col min="8979" max="8980" width="9.125" style="135" customWidth="1"/>
    <col min="8981" max="8989" width="7.625" style="135" customWidth="1"/>
    <col min="8990" max="8991" width="9" style="135" customWidth="1"/>
    <col min="8992" max="9107" width="9" style="135"/>
    <col min="9108" max="9108" width="22.125" style="135" customWidth="1"/>
    <col min="9109" max="9109" width="9.375" style="135" customWidth="1"/>
    <col min="9110" max="9110" width="7.375" style="135" customWidth="1"/>
    <col min="9111" max="9111" width="9.625" style="135" customWidth="1"/>
    <col min="9112" max="9112" width="7.375" style="135" customWidth="1"/>
    <col min="9113" max="9113" width="10.875" style="135" customWidth="1"/>
    <col min="9114" max="9114" width="7.375" style="135" customWidth="1"/>
    <col min="9115" max="9115" width="9.125" style="135" customWidth="1"/>
    <col min="9116" max="9117" width="8.125" style="135" customWidth="1"/>
    <col min="9118" max="9120" width="8" style="135" customWidth="1"/>
    <col min="9121" max="9123" width="7.125" style="135" customWidth="1"/>
    <col min="9124" max="9125" width="6.625" style="135" customWidth="1"/>
    <col min="9126" max="9126" width="9" style="135"/>
    <col min="9127" max="9127" width="7.875" style="135" customWidth="1"/>
    <col min="9128" max="9128" width="8.625" style="135" customWidth="1"/>
    <col min="9129" max="9130" width="6.625" style="135" customWidth="1"/>
    <col min="9131" max="9131" width="5.125" style="135" customWidth="1"/>
    <col min="9132" max="9132" width="5.875" style="135" customWidth="1"/>
    <col min="9133" max="9133" width="6.5" style="135" customWidth="1"/>
    <col min="9134" max="9135" width="8" style="135" customWidth="1"/>
    <col min="9136" max="9138" width="7.625" style="135" customWidth="1"/>
    <col min="9139" max="9139" width="7.375" style="135" customWidth="1"/>
    <col min="9140" max="9140" width="6.625" style="135" customWidth="1"/>
    <col min="9141" max="9141" width="9.375" style="135" customWidth="1"/>
    <col min="9142" max="9142" width="10.125" style="135" customWidth="1"/>
    <col min="9143" max="9143" width="11" style="135" customWidth="1"/>
    <col min="9144" max="9153" width="7.625" style="135" customWidth="1"/>
    <col min="9154" max="9216" width="9" style="135"/>
    <col min="9217" max="9217" width="30.125" style="135" customWidth="1"/>
    <col min="9218" max="9221" width="8.875" style="135" customWidth="1"/>
    <col min="9222" max="9225" width="8.125" style="135" customWidth="1"/>
    <col min="9226" max="9234" width="7.625" style="135" customWidth="1"/>
    <col min="9235" max="9236" width="9.125" style="135" customWidth="1"/>
    <col min="9237" max="9245" width="7.625" style="135" customWidth="1"/>
    <col min="9246" max="9247" width="9" style="135" customWidth="1"/>
    <col min="9248" max="9363" width="9" style="135"/>
    <col min="9364" max="9364" width="22.125" style="135" customWidth="1"/>
    <col min="9365" max="9365" width="9.375" style="135" customWidth="1"/>
    <col min="9366" max="9366" width="7.375" style="135" customWidth="1"/>
    <col min="9367" max="9367" width="9.625" style="135" customWidth="1"/>
    <col min="9368" max="9368" width="7.375" style="135" customWidth="1"/>
    <col min="9369" max="9369" width="10.875" style="135" customWidth="1"/>
    <col min="9370" max="9370" width="7.375" style="135" customWidth="1"/>
    <col min="9371" max="9371" width="9.125" style="135" customWidth="1"/>
    <col min="9372" max="9373" width="8.125" style="135" customWidth="1"/>
    <col min="9374" max="9376" width="8" style="135" customWidth="1"/>
    <col min="9377" max="9379" width="7.125" style="135" customWidth="1"/>
    <col min="9380" max="9381" width="6.625" style="135" customWidth="1"/>
    <col min="9382" max="9382" width="9" style="135"/>
    <col min="9383" max="9383" width="7.875" style="135" customWidth="1"/>
    <col min="9384" max="9384" width="8.625" style="135" customWidth="1"/>
    <col min="9385" max="9386" width="6.625" style="135" customWidth="1"/>
    <col min="9387" max="9387" width="5.125" style="135" customWidth="1"/>
    <col min="9388" max="9388" width="5.875" style="135" customWidth="1"/>
    <col min="9389" max="9389" width="6.5" style="135" customWidth="1"/>
    <col min="9390" max="9391" width="8" style="135" customWidth="1"/>
    <col min="9392" max="9394" width="7.625" style="135" customWidth="1"/>
    <col min="9395" max="9395" width="7.375" style="135" customWidth="1"/>
    <col min="9396" max="9396" width="6.625" style="135" customWidth="1"/>
    <col min="9397" max="9397" width="9.375" style="135" customWidth="1"/>
    <col min="9398" max="9398" width="10.125" style="135" customWidth="1"/>
    <col min="9399" max="9399" width="11" style="135" customWidth="1"/>
    <col min="9400" max="9409" width="7.625" style="135" customWidth="1"/>
    <col min="9410" max="9472" width="9" style="135"/>
    <col min="9473" max="9473" width="30.125" style="135" customWidth="1"/>
    <col min="9474" max="9477" width="8.875" style="135" customWidth="1"/>
    <col min="9478" max="9481" width="8.125" style="135" customWidth="1"/>
    <col min="9482" max="9490" width="7.625" style="135" customWidth="1"/>
    <col min="9491" max="9492" width="9.125" style="135" customWidth="1"/>
    <col min="9493" max="9501" width="7.625" style="135" customWidth="1"/>
    <col min="9502" max="9503" width="9" style="135" customWidth="1"/>
    <col min="9504" max="9619" width="9" style="135"/>
    <col min="9620" max="9620" width="22.125" style="135" customWidth="1"/>
    <col min="9621" max="9621" width="9.375" style="135" customWidth="1"/>
    <col min="9622" max="9622" width="7.375" style="135" customWidth="1"/>
    <col min="9623" max="9623" width="9.625" style="135" customWidth="1"/>
    <col min="9624" max="9624" width="7.375" style="135" customWidth="1"/>
    <col min="9625" max="9625" width="10.875" style="135" customWidth="1"/>
    <col min="9626" max="9626" width="7.375" style="135" customWidth="1"/>
    <col min="9627" max="9627" width="9.125" style="135" customWidth="1"/>
    <col min="9628" max="9629" width="8.125" style="135" customWidth="1"/>
    <col min="9630" max="9632" width="8" style="135" customWidth="1"/>
    <col min="9633" max="9635" width="7.125" style="135" customWidth="1"/>
    <col min="9636" max="9637" width="6.625" style="135" customWidth="1"/>
    <col min="9638" max="9638" width="9" style="135"/>
    <col min="9639" max="9639" width="7.875" style="135" customWidth="1"/>
    <col min="9640" max="9640" width="8.625" style="135" customWidth="1"/>
    <col min="9641" max="9642" width="6.625" style="135" customWidth="1"/>
    <col min="9643" max="9643" width="5.125" style="135" customWidth="1"/>
    <col min="9644" max="9644" width="5.875" style="135" customWidth="1"/>
    <col min="9645" max="9645" width="6.5" style="135" customWidth="1"/>
    <col min="9646" max="9647" width="8" style="135" customWidth="1"/>
    <col min="9648" max="9650" width="7.625" style="135" customWidth="1"/>
    <col min="9651" max="9651" width="7.375" style="135" customWidth="1"/>
    <col min="9652" max="9652" width="6.625" style="135" customWidth="1"/>
    <col min="9653" max="9653" width="9.375" style="135" customWidth="1"/>
    <col min="9654" max="9654" width="10.125" style="135" customWidth="1"/>
    <col min="9655" max="9655" width="11" style="135" customWidth="1"/>
    <col min="9656" max="9665" width="7.625" style="135" customWidth="1"/>
    <col min="9666" max="9728" width="9" style="135"/>
    <col min="9729" max="9729" width="30.125" style="135" customWidth="1"/>
    <col min="9730" max="9733" width="8.875" style="135" customWidth="1"/>
    <col min="9734" max="9737" width="8.125" style="135" customWidth="1"/>
    <col min="9738" max="9746" width="7.625" style="135" customWidth="1"/>
    <col min="9747" max="9748" width="9.125" style="135" customWidth="1"/>
    <col min="9749" max="9757" width="7.625" style="135" customWidth="1"/>
    <col min="9758" max="9759" width="9" style="135" customWidth="1"/>
    <col min="9760" max="9875" width="9" style="135"/>
    <col min="9876" max="9876" width="22.125" style="135" customWidth="1"/>
    <col min="9877" max="9877" width="9.375" style="135" customWidth="1"/>
    <col min="9878" max="9878" width="7.375" style="135" customWidth="1"/>
    <col min="9879" max="9879" width="9.625" style="135" customWidth="1"/>
    <col min="9880" max="9880" width="7.375" style="135" customWidth="1"/>
    <col min="9881" max="9881" width="10.875" style="135" customWidth="1"/>
    <col min="9882" max="9882" width="7.375" style="135" customWidth="1"/>
    <col min="9883" max="9883" width="9.125" style="135" customWidth="1"/>
    <col min="9884" max="9885" width="8.125" style="135" customWidth="1"/>
    <col min="9886" max="9888" width="8" style="135" customWidth="1"/>
    <col min="9889" max="9891" width="7.125" style="135" customWidth="1"/>
    <col min="9892" max="9893" width="6.625" style="135" customWidth="1"/>
    <col min="9894" max="9894" width="9" style="135"/>
    <col min="9895" max="9895" width="7.875" style="135" customWidth="1"/>
    <col min="9896" max="9896" width="8.625" style="135" customWidth="1"/>
    <col min="9897" max="9898" width="6.625" style="135" customWidth="1"/>
    <col min="9899" max="9899" width="5.125" style="135" customWidth="1"/>
    <col min="9900" max="9900" width="5.875" style="135" customWidth="1"/>
    <col min="9901" max="9901" width="6.5" style="135" customWidth="1"/>
    <col min="9902" max="9903" width="8" style="135" customWidth="1"/>
    <col min="9904" max="9906" width="7.625" style="135" customWidth="1"/>
    <col min="9907" max="9907" width="7.375" style="135" customWidth="1"/>
    <col min="9908" max="9908" width="6.625" style="135" customWidth="1"/>
    <col min="9909" max="9909" width="9.375" style="135" customWidth="1"/>
    <col min="9910" max="9910" width="10.125" style="135" customWidth="1"/>
    <col min="9911" max="9911" width="11" style="135" customWidth="1"/>
    <col min="9912" max="9921" width="7.625" style="135" customWidth="1"/>
    <col min="9922" max="9984" width="9" style="135"/>
    <col min="9985" max="9985" width="30.125" style="135" customWidth="1"/>
    <col min="9986" max="9989" width="8.875" style="135" customWidth="1"/>
    <col min="9990" max="9993" width="8.125" style="135" customWidth="1"/>
    <col min="9994" max="10002" width="7.625" style="135" customWidth="1"/>
    <col min="10003" max="10004" width="9.125" style="135" customWidth="1"/>
    <col min="10005" max="10013" width="7.625" style="135" customWidth="1"/>
    <col min="10014" max="10015" width="9" style="135" customWidth="1"/>
    <col min="10016" max="10131" width="9" style="135"/>
    <col min="10132" max="10132" width="22.125" style="135" customWidth="1"/>
    <col min="10133" max="10133" width="9.375" style="135" customWidth="1"/>
    <col min="10134" max="10134" width="7.375" style="135" customWidth="1"/>
    <col min="10135" max="10135" width="9.625" style="135" customWidth="1"/>
    <col min="10136" max="10136" width="7.375" style="135" customWidth="1"/>
    <col min="10137" max="10137" width="10.875" style="135" customWidth="1"/>
    <col min="10138" max="10138" width="7.375" style="135" customWidth="1"/>
    <col min="10139" max="10139" width="9.125" style="135" customWidth="1"/>
    <col min="10140" max="10141" width="8.125" style="135" customWidth="1"/>
    <col min="10142" max="10144" width="8" style="135" customWidth="1"/>
    <col min="10145" max="10147" width="7.125" style="135" customWidth="1"/>
    <col min="10148" max="10149" width="6.625" style="135" customWidth="1"/>
    <col min="10150" max="10150" width="9" style="135"/>
    <col min="10151" max="10151" width="7.875" style="135" customWidth="1"/>
    <col min="10152" max="10152" width="8.625" style="135" customWidth="1"/>
    <col min="10153" max="10154" width="6.625" style="135" customWidth="1"/>
    <col min="10155" max="10155" width="5.125" style="135" customWidth="1"/>
    <col min="10156" max="10156" width="5.875" style="135" customWidth="1"/>
    <col min="10157" max="10157" width="6.5" style="135" customWidth="1"/>
    <col min="10158" max="10159" width="8" style="135" customWidth="1"/>
    <col min="10160" max="10162" width="7.625" style="135" customWidth="1"/>
    <col min="10163" max="10163" width="7.375" style="135" customWidth="1"/>
    <col min="10164" max="10164" width="6.625" style="135" customWidth="1"/>
    <col min="10165" max="10165" width="9.375" style="135" customWidth="1"/>
    <col min="10166" max="10166" width="10.125" style="135" customWidth="1"/>
    <col min="10167" max="10167" width="11" style="135" customWidth="1"/>
    <col min="10168" max="10177" width="7.625" style="135" customWidth="1"/>
    <col min="10178" max="10240" width="9" style="135"/>
    <col min="10241" max="10241" width="30.125" style="135" customWidth="1"/>
    <col min="10242" max="10245" width="8.875" style="135" customWidth="1"/>
    <col min="10246" max="10249" width="8.125" style="135" customWidth="1"/>
    <col min="10250" max="10258" width="7.625" style="135" customWidth="1"/>
    <col min="10259" max="10260" width="9.125" style="135" customWidth="1"/>
    <col min="10261" max="10269" width="7.625" style="135" customWidth="1"/>
    <col min="10270" max="10271" width="9" style="135" customWidth="1"/>
    <col min="10272" max="10387" width="9" style="135"/>
    <col min="10388" max="10388" width="22.125" style="135" customWidth="1"/>
    <col min="10389" max="10389" width="9.375" style="135" customWidth="1"/>
    <col min="10390" max="10390" width="7.375" style="135" customWidth="1"/>
    <col min="10391" max="10391" width="9.625" style="135" customWidth="1"/>
    <col min="10392" max="10392" width="7.375" style="135" customWidth="1"/>
    <col min="10393" max="10393" width="10.875" style="135" customWidth="1"/>
    <col min="10394" max="10394" width="7.375" style="135" customWidth="1"/>
    <col min="10395" max="10395" width="9.125" style="135" customWidth="1"/>
    <col min="10396" max="10397" width="8.125" style="135" customWidth="1"/>
    <col min="10398" max="10400" width="8" style="135" customWidth="1"/>
    <col min="10401" max="10403" width="7.125" style="135" customWidth="1"/>
    <col min="10404" max="10405" width="6.625" style="135" customWidth="1"/>
    <col min="10406" max="10406" width="9" style="135"/>
    <col min="10407" max="10407" width="7.875" style="135" customWidth="1"/>
    <col min="10408" max="10408" width="8.625" style="135" customWidth="1"/>
    <col min="10409" max="10410" width="6.625" style="135" customWidth="1"/>
    <col min="10411" max="10411" width="5.125" style="135" customWidth="1"/>
    <col min="10412" max="10412" width="5.875" style="135" customWidth="1"/>
    <col min="10413" max="10413" width="6.5" style="135" customWidth="1"/>
    <col min="10414" max="10415" width="8" style="135" customWidth="1"/>
    <col min="10416" max="10418" width="7.625" style="135" customWidth="1"/>
    <col min="10419" max="10419" width="7.375" style="135" customWidth="1"/>
    <col min="10420" max="10420" width="6.625" style="135" customWidth="1"/>
    <col min="10421" max="10421" width="9.375" style="135" customWidth="1"/>
    <col min="10422" max="10422" width="10.125" style="135" customWidth="1"/>
    <col min="10423" max="10423" width="11" style="135" customWidth="1"/>
    <col min="10424" max="10433" width="7.625" style="135" customWidth="1"/>
    <col min="10434" max="10496" width="9" style="135"/>
    <col min="10497" max="10497" width="30.125" style="135" customWidth="1"/>
    <col min="10498" max="10501" width="8.875" style="135" customWidth="1"/>
    <col min="10502" max="10505" width="8.125" style="135" customWidth="1"/>
    <col min="10506" max="10514" width="7.625" style="135" customWidth="1"/>
    <col min="10515" max="10516" width="9.125" style="135" customWidth="1"/>
    <col min="10517" max="10525" width="7.625" style="135" customWidth="1"/>
    <col min="10526" max="10527" width="9" style="135" customWidth="1"/>
    <col min="10528" max="10643" width="9" style="135"/>
    <col min="10644" max="10644" width="22.125" style="135" customWidth="1"/>
    <col min="10645" max="10645" width="9.375" style="135" customWidth="1"/>
    <col min="10646" max="10646" width="7.375" style="135" customWidth="1"/>
    <col min="10647" max="10647" width="9.625" style="135" customWidth="1"/>
    <col min="10648" max="10648" width="7.375" style="135" customWidth="1"/>
    <col min="10649" max="10649" width="10.875" style="135" customWidth="1"/>
    <col min="10650" max="10650" width="7.375" style="135" customWidth="1"/>
    <col min="10651" max="10651" width="9.125" style="135" customWidth="1"/>
    <col min="10652" max="10653" width="8.125" style="135" customWidth="1"/>
    <col min="10654" max="10656" width="8" style="135" customWidth="1"/>
    <col min="10657" max="10659" width="7.125" style="135" customWidth="1"/>
    <col min="10660" max="10661" width="6.625" style="135" customWidth="1"/>
    <col min="10662" max="10662" width="9" style="135"/>
    <col min="10663" max="10663" width="7.875" style="135" customWidth="1"/>
    <col min="10664" max="10664" width="8.625" style="135" customWidth="1"/>
    <col min="10665" max="10666" width="6.625" style="135" customWidth="1"/>
    <col min="10667" max="10667" width="5.125" style="135" customWidth="1"/>
    <col min="10668" max="10668" width="5.875" style="135" customWidth="1"/>
    <col min="10669" max="10669" width="6.5" style="135" customWidth="1"/>
    <col min="10670" max="10671" width="8" style="135" customWidth="1"/>
    <col min="10672" max="10674" width="7.625" style="135" customWidth="1"/>
    <col min="10675" max="10675" width="7.375" style="135" customWidth="1"/>
    <col min="10676" max="10676" width="6.625" style="135" customWidth="1"/>
    <col min="10677" max="10677" width="9.375" style="135" customWidth="1"/>
    <col min="10678" max="10678" width="10.125" style="135" customWidth="1"/>
    <col min="10679" max="10679" width="11" style="135" customWidth="1"/>
    <col min="10680" max="10689" width="7.625" style="135" customWidth="1"/>
    <col min="10690" max="10752" width="9" style="135"/>
    <col min="10753" max="10753" width="30.125" style="135" customWidth="1"/>
    <col min="10754" max="10757" width="8.875" style="135" customWidth="1"/>
    <col min="10758" max="10761" width="8.125" style="135" customWidth="1"/>
    <col min="10762" max="10770" width="7.625" style="135" customWidth="1"/>
    <col min="10771" max="10772" width="9.125" style="135" customWidth="1"/>
    <col min="10773" max="10781" width="7.625" style="135" customWidth="1"/>
    <col min="10782" max="10783" width="9" style="135" customWidth="1"/>
    <col min="10784" max="10899" width="9" style="135"/>
    <col min="10900" max="10900" width="22.125" style="135" customWidth="1"/>
    <col min="10901" max="10901" width="9.375" style="135" customWidth="1"/>
    <col min="10902" max="10902" width="7.375" style="135" customWidth="1"/>
    <col min="10903" max="10903" width="9.625" style="135" customWidth="1"/>
    <col min="10904" max="10904" width="7.375" style="135" customWidth="1"/>
    <col min="10905" max="10905" width="10.875" style="135" customWidth="1"/>
    <col min="10906" max="10906" width="7.375" style="135" customWidth="1"/>
    <col min="10907" max="10907" width="9.125" style="135" customWidth="1"/>
    <col min="10908" max="10909" width="8.125" style="135" customWidth="1"/>
    <col min="10910" max="10912" width="8" style="135" customWidth="1"/>
    <col min="10913" max="10915" width="7.125" style="135" customWidth="1"/>
    <col min="10916" max="10917" width="6.625" style="135" customWidth="1"/>
    <col min="10918" max="10918" width="9" style="135"/>
    <col min="10919" max="10919" width="7.875" style="135" customWidth="1"/>
    <col min="10920" max="10920" width="8.625" style="135" customWidth="1"/>
    <col min="10921" max="10922" width="6.625" style="135" customWidth="1"/>
    <col min="10923" max="10923" width="5.125" style="135" customWidth="1"/>
    <col min="10924" max="10924" width="5.875" style="135" customWidth="1"/>
    <col min="10925" max="10925" width="6.5" style="135" customWidth="1"/>
    <col min="10926" max="10927" width="8" style="135" customWidth="1"/>
    <col min="10928" max="10930" width="7.625" style="135" customWidth="1"/>
    <col min="10931" max="10931" width="7.375" style="135" customWidth="1"/>
    <col min="10932" max="10932" width="6.625" style="135" customWidth="1"/>
    <col min="10933" max="10933" width="9.375" style="135" customWidth="1"/>
    <col min="10934" max="10934" width="10.125" style="135" customWidth="1"/>
    <col min="10935" max="10935" width="11" style="135" customWidth="1"/>
    <col min="10936" max="10945" width="7.625" style="135" customWidth="1"/>
    <col min="10946" max="11008" width="9" style="135"/>
    <col min="11009" max="11009" width="30.125" style="135" customWidth="1"/>
    <col min="11010" max="11013" width="8.875" style="135" customWidth="1"/>
    <col min="11014" max="11017" width="8.125" style="135" customWidth="1"/>
    <col min="11018" max="11026" width="7.625" style="135" customWidth="1"/>
    <col min="11027" max="11028" width="9.125" style="135" customWidth="1"/>
    <col min="11029" max="11037" width="7.625" style="135" customWidth="1"/>
    <col min="11038" max="11039" width="9" style="135" customWidth="1"/>
    <col min="11040" max="11155" width="9" style="135"/>
    <col min="11156" max="11156" width="22.125" style="135" customWidth="1"/>
    <col min="11157" max="11157" width="9.375" style="135" customWidth="1"/>
    <col min="11158" max="11158" width="7.375" style="135" customWidth="1"/>
    <col min="11159" max="11159" width="9.625" style="135" customWidth="1"/>
    <col min="11160" max="11160" width="7.375" style="135" customWidth="1"/>
    <col min="11161" max="11161" width="10.875" style="135" customWidth="1"/>
    <col min="11162" max="11162" width="7.375" style="135" customWidth="1"/>
    <col min="11163" max="11163" width="9.125" style="135" customWidth="1"/>
    <col min="11164" max="11165" width="8.125" style="135" customWidth="1"/>
    <col min="11166" max="11168" width="8" style="135" customWidth="1"/>
    <col min="11169" max="11171" width="7.125" style="135" customWidth="1"/>
    <col min="11172" max="11173" width="6.625" style="135" customWidth="1"/>
    <col min="11174" max="11174" width="9" style="135"/>
    <col min="11175" max="11175" width="7.875" style="135" customWidth="1"/>
    <col min="11176" max="11176" width="8.625" style="135" customWidth="1"/>
    <col min="11177" max="11178" width="6.625" style="135" customWidth="1"/>
    <col min="11179" max="11179" width="5.125" style="135" customWidth="1"/>
    <col min="11180" max="11180" width="5.875" style="135" customWidth="1"/>
    <col min="11181" max="11181" width="6.5" style="135" customWidth="1"/>
    <col min="11182" max="11183" width="8" style="135" customWidth="1"/>
    <col min="11184" max="11186" width="7.625" style="135" customWidth="1"/>
    <col min="11187" max="11187" width="7.375" style="135" customWidth="1"/>
    <col min="11188" max="11188" width="6.625" style="135" customWidth="1"/>
    <col min="11189" max="11189" width="9.375" style="135" customWidth="1"/>
    <col min="11190" max="11190" width="10.125" style="135" customWidth="1"/>
    <col min="11191" max="11191" width="11" style="135" customWidth="1"/>
    <col min="11192" max="11201" width="7.625" style="135" customWidth="1"/>
    <col min="11202" max="11264" width="9" style="135"/>
    <col min="11265" max="11265" width="30.125" style="135" customWidth="1"/>
    <col min="11266" max="11269" width="8.875" style="135" customWidth="1"/>
    <col min="11270" max="11273" width="8.125" style="135" customWidth="1"/>
    <col min="11274" max="11282" width="7.625" style="135" customWidth="1"/>
    <col min="11283" max="11284" width="9.125" style="135" customWidth="1"/>
    <col min="11285" max="11293" width="7.625" style="135" customWidth="1"/>
    <col min="11294" max="11295" width="9" style="135" customWidth="1"/>
    <col min="11296" max="11411" width="9" style="135"/>
    <col min="11412" max="11412" width="22.125" style="135" customWidth="1"/>
    <col min="11413" max="11413" width="9.375" style="135" customWidth="1"/>
    <col min="11414" max="11414" width="7.375" style="135" customWidth="1"/>
    <col min="11415" max="11415" width="9.625" style="135" customWidth="1"/>
    <col min="11416" max="11416" width="7.375" style="135" customWidth="1"/>
    <col min="11417" max="11417" width="10.875" style="135" customWidth="1"/>
    <col min="11418" max="11418" width="7.375" style="135" customWidth="1"/>
    <col min="11419" max="11419" width="9.125" style="135" customWidth="1"/>
    <col min="11420" max="11421" width="8.125" style="135" customWidth="1"/>
    <col min="11422" max="11424" width="8" style="135" customWidth="1"/>
    <col min="11425" max="11427" width="7.125" style="135" customWidth="1"/>
    <col min="11428" max="11429" width="6.625" style="135" customWidth="1"/>
    <col min="11430" max="11430" width="9" style="135"/>
    <col min="11431" max="11431" width="7.875" style="135" customWidth="1"/>
    <col min="11432" max="11432" width="8.625" style="135" customWidth="1"/>
    <col min="11433" max="11434" width="6.625" style="135" customWidth="1"/>
    <col min="11435" max="11435" width="5.125" style="135" customWidth="1"/>
    <col min="11436" max="11436" width="5.875" style="135" customWidth="1"/>
    <col min="11437" max="11437" width="6.5" style="135" customWidth="1"/>
    <col min="11438" max="11439" width="8" style="135" customWidth="1"/>
    <col min="11440" max="11442" width="7.625" style="135" customWidth="1"/>
    <col min="11443" max="11443" width="7.375" style="135" customWidth="1"/>
    <col min="11444" max="11444" width="6.625" style="135" customWidth="1"/>
    <col min="11445" max="11445" width="9.375" style="135" customWidth="1"/>
    <col min="11446" max="11446" width="10.125" style="135" customWidth="1"/>
    <col min="11447" max="11447" width="11" style="135" customWidth="1"/>
    <col min="11448" max="11457" width="7.625" style="135" customWidth="1"/>
    <col min="11458" max="11520" width="9" style="135"/>
    <col min="11521" max="11521" width="30.125" style="135" customWidth="1"/>
    <col min="11522" max="11525" width="8.875" style="135" customWidth="1"/>
    <col min="11526" max="11529" width="8.125" style="135" customWidth="1"/>
    <col min="11530" max="11538" width="7.625" style="135" customWidth="1"/>
    <col min="11539" max="11540" width="9.125" style="135" customWidth="1"/>
    <col min="11541" max="11549" width="7.625" style="135" customWidth="1"/>
    <col min="11550" max="11551" width="9" style="135" customWidth="1"/>
    <col min="11552" max="11667" width="9" style="135"/>
    <col min="11668" max="11668" width="22.125" style="135" customWidth="1"/>
    <col min="11669" max="11669" width="9.375" style="135" customWidth="1"/>
    <col min="11670" max="11670" width="7.375" style="135" customWidth="1"/>
    <col min="11671" max="11671" width="9.625" style="135" customWidth="1"/>
    <col min="11672" max="11672" width="7.375" style="135" customWidth="1"/>
    <col min="11673" max="11673" width="10.875" style="135" customWidth="1"/>
    <col min="11674" max="11674" width="7.375" style="135" customWidth="1"/>
    <col min="11675" max="11675" width="9.125" style="135" customWidth="1"/>
    <col min="11676" max="11677" width="8.125" style="135" customWidth="1"/>
    <col min="11678" max="11680" width="8" style="135" customWidth="1"/>
    <col min="11681" max="11683" width="7.125" style="135" customWidth="1"/>
    <col min="11684" max="11685" width="6.625" style="135" customWidth="1"/>
    <col min="11686" max="11686" width="9" style="135"/>
    <col min="11687" max="11687" width="7.875" style="135" customWidth="1"/>
    <col min="11688" max="11688" width="8.625" style="135" customWidth="1"/>
    <col min="11689" max="11690" width="6.625" style="135" customWidth="1"/>
    <col min="11691" max="11691" width="5.125" style="135" customWidth="1"/>
    <col min="11692" max="11692" width="5.875" style="135" customWidth="1"/>
    <col min="11693" max="11693" width="6.5" style="135" customWidth="1"/>
    <col min="11694" max="11695" width="8" style="135" customWidth="1"/>
    <col min="11696" max="11698" width="7.625" style="135" customWidth="1"/>
    <col min="11699" max="11699" width="7.375" style="135" customWidth="1"/>
    <col min="11700" max="11700" width="6.625" style="135" customWidth="1"/>
    <col min="11701" max="11701" width="9.375" style="135" customWidth="1"/>
    <col min="11702" max="11702" width="10.125" style="135" customWidth="1"/>
    <col min="11703" max="11703" width="11" style="135" customWidth="1"/>
    <col min="11704" max="11713" width="7.625" style="135" customWidth="1"/>
    <col min="11714" max="11776" width="9" style="135"/>
    <col min="11777" max="11777" width="30.125" style="135" customWidth="1"/>
    <col min="11778" max="11781" width="8.875" style="135" customWidth="1"/>
    <col min="11782" max="11785" width="8.125" style="135" customWidth="1"/>
    <col min="11786" max="11794" width="7.625" style="135" customWidth="1"/>
    <col min="11795" max="11796" width="9.125" style="135" customWidth="1"/>
    <col min="11797" max="11805" width="7.625" style="135" customWidth="1"/>
    <col min="11806" max="11807" width="9" style="135" customWidth="1"/>
    <col min="11808" max="11923" width="9" style="135"/>
    <col min="11924" max="11924" width="22.125" style="135" customWidth="1"/>
    <col min="11925" max="11925" width="9.375" style="135" customWidth="1"/>
    <col min="11926" max="11926" width="7.375" style="135" customWidth="1"/>
    <col min="11927" max="11927" width="9.625" style="135" customWidth="1"/>
    <col min="11928" max="11928" width="7.375" style="135" customWidth="1"/>
    <col min="11929" max="11929" width="10.875" style="135" customWidth="1"/>
    <col min="11930" max="11930" width="7.375" style="135" customWidth="1"/>
    <col min="11931" max="11931" width="9.125" style="135" customWidth="1"/>
    <col min="11932" max="11933" width="8.125" style="135" customWidth="1"/>
    <col min="11934" max="11936" width="8" style="135" customWidth="1"/>
    <col min="11937" max="11939" width="7.125" style="135" customWidth="1"/>
    <col min="11940" max="11941" width="6.625" style="135" customWidth="1"/>
    <col min="11942" max="11942" width="9" style="135"/>
    <col min="11943" max="11943" width="7.875" style="135" customWidth="1"/>
    <col min="11944" max="11944" width="8.625" style="135" customWidth="1"/>
    <col min="11945" max="11946" width="6.625" style="135" customWidth="1"/>
    <col min="11947" max="11947" width="5.125" style="135" customWidth="1"/>
    <col min="11948" max="11948" width="5.875" style="135" customWidth="1"/>
    <col min="11949" max="11949" width="6.5" style="135" customWidth="1"/>
    <col min="11950" max="11951" width="8" style="135" customWidth="1"/>
    <col min="11952" max="11954" width="7.625" style="135" customWidth="1"/>
    <col min="11955" max="11955" width="7.375" style="135" customWidth="1"/>
    <col min="11956" max="11956" width="6.625" style="135" customWidth="1"/>
    <col min="11957" max="11957" width="9.375" style="135" customWidth="1"/>
    <col min="11958" max="11958" width="10.125" style="135" customWidth="1"/>
    <col min="11959" max="11959" width="11" style="135" customWidth="1"/>
    <col min="11960" max="11969" width="7.625" style="135" customWidth="1"/>
    <col min="11970" max="12032" width="9" style="135"/>
    <col min="12033" max="12033" width="30.125" style="135" customWidth="1"/>
    <col min="12034" max="12037" width="8.875" style="135" customWidth="1"/>
    <col min="12038" max="12041" width="8.125" style="135" customWidth="1"/>
    <col min="12042" max="12050" width="7.625" style="135" customWidth="1"/>
    <col min="12051" max="12052" width="9.125" style="135" customWidth="1"/>
    <col min="12053" max="12061" width="7.625" style="135" customWidth="1"/>
    <col min="12062" max="12063" width="9" style="135" customWidth="1"/>
    <col min="12064" max="12179" width="9" style="135"/>
    <col min="12180" max="12180" width="22.125" style="135" customWidth="1"/>
    <col min="12181" max="12181" width="9.375" style="135" customWidth="1"/>
    <col min="12182" max="12182" width="7.375" style="135" customWidth="1"/>
    <col min="12183" max="12183" width="9.625" style="135" customWidth="1"/>
    <col min="12184" max="12184" width="7.375" style="135" customWidth="1"/>
    <col min="12185" max="12185" width="10.875" style="135" customWidth="1"/>
    <col min="12186" max="12186" width="7.375" style="135" customWidth="1"/>
    <col min="12187" max="12187" width="9.125" style="135" customWidth="1"/>
    <col min="12188" max="12189" width="8.125" style="135" customWidth="1"/>
    <col min="12190" max="12192" width="8" style="135" customWidth="1"/>
    <col min="12193" max="12195" width="7.125" style="135" customWidth="1"/>
    <col min="12196" max="12197" width="6.625" style="135" customWidth="1"/>
    <col min="12198" max="12198" width="9" style="135"/>
    <col min="12199" max="12199" width="7.875" style="135" customWidth="1"/>
    <col min="12200" max="12200" width="8.625" style="135" customWidth="1"/>
    <col min="12201" max="12202" width="6.625" style="135" customWidth="1"/>
    <col min="12203" max="12203" width="5.125" style="135" customWidth="1"/>
    <col min="12204" max="12204" width="5.875" style="135" customWidth="1"/>
    <col min="12205" max="12205" width="6.5" style="135" customWidth="1"/>
    <col min="12206" max="12207" width="8" style="135" customWidth="1"/>
    <col min="12208" max="12210" width="7.625" style="135" customWidth="1"/>
    <col min="12211" max="12211" width="7.375" style="135" customWidth="1"/>
    <col min="12212" max="12212" width="6.625" style="135" customWidth="1"/>
    <col min="12213" max="12213" width="9.375" style="135" customWidth="1"/>
    <col min="12214" max="12214" width="10.125" style="135" customWidth="1"/>
    <col min="12215" max="12215" width="11" style="135" customWidth="1"/>
    <col min="12216" max="12225" width="7.625" style="135" customWidth="1"/>
    <col min="12226" max="12288" width="9" style="135"/>
    <col min="12289" max="12289" width="30.125" style="135" customWidth="1"/>
    <col min="12290" max="12293" width="8.875" style="135" customWidth="1"/>
    <col min="12294" max="12297" width="8.125" style="135" customWidth="1"/>
    <col min="12298" max="12306" width="7.625" style="135" customWidth="1"/>
    <col min="12307" max="12308" width="9.125" style="135" customWidth="1"/>
    <col min="12309" max="12317" width="7.625" style="135" customWidth="1"/>
    <col min="12318" max="12319" width="9" style="135" customWidth="1"/>
    <col min="12320" max="12435" width="9" style="135"/>
    <col min="12436" max="12436" width="22.125" style="135" customWidth="1"/>
    <col min="12437" max="12437" width="9.375" style="135" customWidth="1"/>
    <col min="12438" max="12438" width="7.375" style="135" customWidth="1"/>
    <col min="12439" max="12439" width="9.625" style="135" customWidth="1"/>
    <col min="12440" max="12440" width="7.375" style="135" customWidth="1"/>
    <col min="12441" max="12441" width="10.875" style="135" customWidth="1"/>
    <col min="12442" max="12442" width="7.375" style="135" customWidth="1"/>
    <col min="12443" max="12443" width="9.125" style="135" customWidth="1"/>
    <col min="12444" max="12445" width="8.125" style="135" customWidth="1"/>
    <col min="12446" max="12448" width="8" style="135" customWidth="1"/>
    <col min="12449" max="12451" width="7.125" style="135" customWidth="1"/>
    <col min="12452" max="12453" width="6.625" style="135" customWidth="1"/>
    <col min="12454" max="12454" width="9" style="135"/>
    <col min="12455" max="12455" width="7.875" style="135" customWidth="1"/>
    <col min="12456" max="12456" width="8.625" style="135" customWidth="1"/>
    <col min="12457" max="12458" width="6.625" style="135" customWidth="1"/>
    <col min="12459" max="12459" width="5.125" style="135" customWidth="1"/>
    <col min="12460" max="12460" width="5.875" style="135" customWidth="1"/>
    <col min="12461" max="12461" width="6.5" style="135" customWidth="1"/>
    <col min="12462" max="12463" width="8" style="135" customWidth="1"/>
    <col min="12464" max="12466" width="7.625" style="135" customWidth="1"/>
    <col min="12467" max="12467" width="7.375" style="135" customWidth="1"/>
    <col min="12468" max="12468" width="6.625" style="135" customWidth="1"/>
    <col min="12469" max="12469" width="9.375" style="135" customWidth="1"/>
    <col min="12470" max="12470" width="10.125" style="135" customWidth="1"/>
    <col min="12471" max="12471" width="11" style="135" customWidth="1"/>
    <col min="12472" max="12481" width="7.625" style="135" customWidth="1"/>
    <col min="12482" max="12544" width="9" style="135"/>
    <col min="12545" max="12545" width="30.125" style="135" customWidth="1"/>
    <col min="12546" max="12549" width="8.875" style="135" customWidth="1"/>
    <col min="12550" max="12553" width="8.125" style="135" customWidth="1"/>
    <col min="12554" max="12562" width="7.625" style="135" customWidth="1"/>
    <col min="12563" max="12564" width="9.125" style="135" customWidth="1"/>
    <col min="12565" max="12573" width="7.625" style="135" customWidth="1"/>
    <col min="12574" max="12575" width="9" style="135" customWidth="1"/>
    <col min="12576" max="12691" width="9" style="135"/>
    <col min="12692" max="12692" width="22.125" style="135" customWidth="1"/>
    <col min="12693" max="12693" width="9.375" style="135" customWidth="1"/>
    <col min="12694" max="12694" width="7.375" style="135" customWidth="1"/>
    <col min="12695" max="12695" width="9.625" style="135" customWidth="1"/>
    <col min="12696" max="12696" width="7.375" style="135" customWidth="1"/>
    <col min="12697" max="12697" width="10.875" style="135" customWidth="1"/>
    <col min="12698" max="12698" width="7.375" style="135" customWidth="1"/>
    <col min="12699" max="12699" width="9.125" style="135" customWidth="1"/>
    <col min="12700" max="12701" width="8.125" style="135" customWidth="1"/>
    <col min="12702" max="12704" width="8" style="135" customWidth="1"/>
    <col min="12705" max="12707" width="7.125" style="135" customWidth="1"/>
    <col min="12708" max="12709" width="6.625" style="135" customWidth="1"/>
    <col min="12710" max="12710" width="9" style="135"/>
    <col min="12711" max="12711" width="7.875" style="135" customWidth="1"/>
    <col min="12712" max="12712" width="8.625" style="135" customWidth="1"/>
    <col min="12713" max="12714" width="6.625" style="135" customWidth="1"/>
    <col min="12715" max="12715" width="5.125" style="135" customWidth="1"/>
    <col min="12716" max="12716" width="5.875" style="135" customWidth="1"/>
    <col min="12717" max="12717" width="6.5" style="135" customWidth="1"/>
    <col min="12718" max="12719" width="8" style="135" customWidth="1"/>
    <col min="12720" max="12722" width="7.625" style="135" customWidth="1"/>
    <col min="12723" max="12723" width="7.375" style="135" customWidth="1"/>
    <col min="12724" max="12724" width="6.625" style="135" customWidth="1"/>
    <col min="12725" max="12725" width="9.375" style="135" customWidth="1"/>
    <col min="12726" max="12726" width="10.125" style="135" customWidth="1"/>
    <col min="12727" max="12727" width="11" style="135" customWidth="1"/>
    <col min="12728" max="12737" width="7.625" style="135" customWidth="1"/>
    <col min="12738" max="12800" width="9" style="135"/>
    <col min="12801" max="12801" width="30.125" style="135" customWidth="1"/>
    <col min="12802" max="12805" width="8.875" style="135" customWidth="1"/>
    <col min="12806" max="12809" width="8.125" style="135" customWidth="1"/>
    <col min="12810" max="12818" width="7.625" style="135" customWidth="1"/>
    <col min="12819" max="12820" width="9.125" style="135" customWidth="1"/>
    <col min="12821" max="12829" width="7.625" style="135" customWidth="1"/>
    <col min="12830" max="12831" width="9" style="135" customWidth="1"/>
    <col min="12832" max="12947" width="9" style="135"/>
    <col min="12948" max="12948" width="22.125" style="135" customWidth="1"/>
    <col min="12949" max="12949" width="9.375" style="135" customWidth="1"/>
    <col min="12950" max="12950" width="7.375" style="135" customWidth="1"/>
    <col min="12951" max="12951" width="9.625" style="135" customWidth="1"/>
    <col min="12952" max="12952" width="7.375" style="135" customWidth="1"/>
    <col min="12953" max="12953" width="10.875" style="135" customWidth="1"/>
    <col min="12954" max="12954" width="7.375" style="135" customWidth="1"/>
    <col min="12955" max="12955" width="9.125" style="135" customWidth="1"/>
    <col min="12956" max="12957" width="8.125" style="135" customWidth="1"/>
    <col min="12958" max="12960" width="8" style="135" customWidth="1"/>
    <col min="12961" max="12963" width="7.125" style="135" customWidth="1"/>
    <col min="12964" max="12965" width="6.625" style="135" customWidth="1"/>
    <col min="12966" max="12966" width="9" style="135"/>
    <col min="12967" max="12967" width="7.875" style="135" customWidth="1"/>
    <col min="12968" max="12968" width="8.625" style="135" customWidth="1"/>
    <col min="12969" max="12970" width="6.625" style="135" customWidth="1"/>
    <col min="12971" max="12971" width="5.125" style="135" customWidth="1"/>
    <col min="12972" max="12972" width="5.875" style="135" customWidth="1"/>
    <col min="12973" max="12973" width="6.5" style="135" customWidth="1"/>
    <col min="12974" max="12975" width="8" style="135" customWidth="1"/>
    <col min="12976" max="12978" width="7.625" style="135" customWidth="1"/>
    <col min="12979" max="12979" width="7.375" style="135" customWidth="1"/>
    <col min="12980" max="12980" width="6.625" style="135" customWidth="1"/>
    <col min="12981" max="12981" width="9.375" style="135" customWidth="1"/>
    <col min="12982" max="12982" width="10.125" style="135" customWidth="1"/>
    <col min="12983" max="12983" width="11" style="135" customWidth="1"/>
    <col min="12984" max="12993" width="7.625" style="135" customWidth="1"/>
    <col min="12994" max="13056" width="9" style="135"/>
    <col min="13057" max="13057" width="30.125" style="135" customWidth="1"/>
    <col min="13058" max="13061" width="8.875" style="135" customWidth="1"/>
    <col min="13062" max="13065" width="8.125" style="135" customWidth="1"/>
    <col min="13066" max="13074" width="7.625" style="135" customWidth="1"/>
    <col min="13075" max="13076" width="9.125" style="135" customWidth="1"/>
    <col min="13077" max="13085" width="7.625" style="135" customWidth="1"/>
    <col min="13086" max="13087" width="9" style="135" customWidth="1"/>
    <col min="13088" max="13203" width="9" style="135"/>
    <col min="13204" max="13204" width="22.125" style="135" customWidth="1"/>
    <col min="13205" max="13205" width="9.375" style="135" customWidth="1"/>
    <col min="13206" max="13206" width="7.375" style="135" customWidth="1"/>
    <col min="13207" max="13207" width="9.625" style="135" customWidth="1"/>
    <col min="13208" max="13208" width="7.375" style="135" customWidth="1"/>
    <col min="13209" max="13209" width="10.875" style="135" customWidth="1"/>
    <col min="13210" max="13210" width="7.375" style="135" customWidth="1"/>
    <col min="13211" max="13211" width="9.125" style="135" customWidth="1"/>
    <col min="13212" max="13213" width="8.125" style="135" customWidth="1"/>
    <col min="13214" max="13216" width="8" style="135" customWidth="1"/>
    <col min="13217" max="13219" width="7.125" style="135" customWidth="1"/>
    <col min="13220" max="13221" width="6.625" style="135" customWidth="1"/>
    <col min="13222" max="13222" width="9" style="135"/>
    <col min="13223" max="13223" width="7.875" style="135" customWidth="1"/>
    <col min="13224" max="13224" width="8.625" style="135" customWidth="1"/>
    <col min="13225" max="13226" width="6.625" style="135" customWidth="1"/>
    <col min="13227" max="13227" width="5.125" style="135" customWidth="1"/>
    <col min="13228" max="13228" width="5.875" style="135" customWidth="1"/>
    <col min="13229" max="13229" width="6.5" style="135" customWidth="1"/>
    <col min="13230" max="13231" width="8" style="135" customWidth="1"/>
    <col min="13232" max="13234" width="7.625" style="135" customWidth="1"/>
    <col min="13235" max="13235" width="7.375" style="135" customWidth="1"/>
    <col min="13236" max="13236" width="6.625" style="135" customWidth="1"/>
    <col min="13237" max="13237" width="9.375" style="135" customWidth="1"/>
    <col min="13238" max="13238" width="10.125" style="135" customWidth="1"/>
    <col min="13239" max="13239" width="11" style="135" customWidth="1"/>
    <col min="13240" max="13249" width="7.625" style="135" customWidth="1"/>
    <col min="13250" max="13312" width="9" style="135"/>
    <col min="13313" max="13313" width="30.125" style="135" customWidth="1"/>
    <col min="13314" max="13317" width="8.875" style="135" customWidth="1"/>
    <col min="13318" max="13321" width="8.125" style="135" customWidth="1"/>
    <col min="13322" max="13330" width="7.625" style="135" customWidth="1"/>
    <col min="13331" max="13332" width="9.125" style="135" customWidth="1"/>
    <col min="13333" max="13341" width="7.625" style="135" customWidth="1"/>
    <col min="13342" max="13343" width="9" style="135" customWidth="1"/>
    <col min="13344" max="13459" width="9" style="135"/>
    <col min="13460" max="13460" width="22.125" style="135" customWidth="1"/>
    <col min="13461" max="13461" width="9.375" style="135" customWidth="1"/>
    <col min="13462" max="13462" width="7.375" style="135" customWidth="1"/>
    <col min="13463" max="13463" width="9.625" style="135" customWidth="1"/>
    <col min="13464" max="13464" width="7.375" style="135" customWidth="1"/>
    <col min="13465" max="13465" width="10.875" style="135" customWidth="1"/>
    <col min="13466" max="13466" width="7.375" style="135" customWidth="1"/>
    <col min="13467" max="13467" width="9.125" style="135" customWidth="1"/>
    <col min="13468" max="13469" width="8.125" style="135" customWidth="1"/>
    <col min="13470" max="13472" width="8" style="135" customWidth="1"/>
    <col min="13473" max="13475" width="7.125" style="135" customWidth="1"/>
    <col min="13476" max="13477" width="6.625" style="135" customWidth="1"/>
    <col min="13478" max="13478" width="9" style="135"/>
    <col min="13479" max="13479" width="7.875" style="135" customWidth="1"/>
    <col min="13480" max="13480" width="8.625" style="135" customWidth="1"/>
    <col min="13481" max="13482" width="6.625" style="135" customWidth="1"/>
    <col min="13483" max="13483" width="5.125" style="135" customWidth="1"/>
    <col min="13484" max="13484" width="5.875" style="135" customWidth="1"/>
    <col min="13485" max="13485" width="6.5" style="135" customWidth="1"/>
    <col min="13486" max="13487" width="8" style="135" customWidth="1"/>
    <col min="13488" max="13490" width="7.625" style="135" customWidth="1"/>
    <col min="13491" max="13491" width="7.375" style="135" customWidth="1"/>
    <col min="13492" max="13492" width="6.625" style="135" customWidth="1"/>
    <col min="13493" max="13493" width="9.375" style="135" customWidth="1"/>
    <col min="13494" max="13494" width="10.125" style="135" customWidth="1"/>
    <col min="13495" max="13495" width="11" style="135" customWidth="1"/>
    <col min="13496" max="13505" width="7.625" style="135" customWidth="1"/>
    <col min="13506" max="13568" width="9" style="135"/>
    <col min="13569" max="13569" width="30.125" style="135" customWidth="1"/>
    <col min="13570" max="13573" width="8.875" style="135" customWidth="1"/>
    <col min="13574" max="13577" width="8.125" style="135" customWidth="1"/>
    <col min="13578" max="13586" width="7.625" style="135" customWidth="1"/>
    <col min="13587" max="13588" width="9.125" style="135" customWidth="1"/>
    <col min="13589" max="13597" width="7.625" style="135" customWidth="1"/>
    <col min="13598" max="13599" width="9" style="135" customWidth="1"/>
    <col min="13600" max="13715" width="9" style="135"/>
    <col min="13716" max="13716" width="22.125" style="135" customWidth="1"/>
    <col min="13717" max="13717" width="9.375" style="135" customWidth="1"/>
    <col min="13718" max="13718" width="7.375" style="135" customWidth="1"/>
    <col min="13719" max="13719" width="9.625" style="135" customWidth="1"/>
    <col min="13720" max="13720" width="7.375" style="135" customWidth="1"/>
    <col min="13721" max="13721" width="10.875" style="135" customWidth="1"/>
    <col min="13722" max="13722" width="7.375" style="135" customWidth="1"/>
    <col min="13723" max="13723" width="9.125" style="135" customWidth="1"/>
    <col min="13724" max="13725" width="8.125" style="135" customWidth="1"/>
    <col min="13726" max="13728" width="8" style="135" customWidth="1"/>
    <col min="13729" max="13731" width="7.125" style="135" customWidth="1"/>
    <col min="13732" max="13733" width="6.625" style="135" customWidth="1"/>
    <col min="13734" max="13734" width="9" style="135"/>
    <col min="13735" max="13735" width="7.875" style="135" customWidth="1"/>
    <col min="13736" max="13736" width="8.625" style="135" customWidth="1"/>
    <col min="13737" max="13738" width="6.625" style="135" customWidth="1"/>
    <col min="13739" max="13739" width="5.125" style="135" customWidth="1"/>
    <col min="13740" max="13740" width="5.875" style="135" customWidth="1"/>
    <col min="13741" max="13741" width="6.5" style="135" customWidth="1"/>
    <col min="13742" max="13743" width="8" style="135" customWidth="1"/>
    <col min="13744" max="13746" width="7.625" style="135" customWidth="1"/>
    <col min="13747" max="13747" width="7.375" style="135" customWidth="1"/>
    <col min="13748" max="13748" width="6.625" style="135" customWidth="1"/>
    <col min="13749" max="13749" width="9.375" style="135" customWidth="1"/>
    <col min="13750" max="13750" width="10.125" style="135" customWidth="1"/>
    <col min="13751" max="13751" width="11" style="135" customWidth="1"/>
    <col min="13752" max="13761" width="7.625" style="135" customWidth="1"/>
    <col min="13762" max="13824" width="9" style="135"/>
    <col min="13825" max="13825" width="30.125" style="135" customWidth="1"/>
    <col min="13826" max="13829" width="8.875" style="135" customWidth="1"/>
    <col min="13830" max="13833" width="8.125" style="135" customWidth="1"/>
    <col min="13834" max="13842" width="7.625" style="135" customWidth="1"/>
    <col min="13843" max="13844" width="9.125" style="135" customWidth="1"/>
    <col min="13845" max="13853" width="7.625" style="135" customWidth="1"/>
    <col min="13854" max="13855" width="9" style="135" customWidth="1"/>
    <col min="13856" max="13971" width="9" style="135"/>
    <col min="13972" max="13972" width="22.125" style="135" customWidth="1"/>
    <col min="13973" max="13973" width="9.375" style="135" customWidth="1"/>
    <col min="13974" max="13974" width="7.375" style="135" customWidth="1"/>
    <col min="13975" max="13975" width="9.625" style="135" customWidth="1"/>
    <col min="13976" max="13976" width="7.375" style="135" customWidth="1"/>
    <col min="13977" max="13977" width="10.875" style="135" customWidth="1"/>
    <col min="13978" max="13978" width="7.375" style="135" customWidth="1"/>
    <col min="13979" max="13979" width="9.125" style="135" customWidth="1"/>
    <col min="13980" max="13981" width="8.125" style="135" customWidth="1"/>
    <col min="13982" max="13984" width="8" style="135" customWidth="1"/>
    <col min="13985" max="13987" width="7.125" style="135" customWidth="1"/>
    <col min="13988" max="13989" width="6.625" style="135" customWidth="1"/>
    <col min="13990" max="13990" width="9" style="135"/>
    <col min="13991" max="13991" width="7.875" style="135" customWidth="1"/>
    <col min="13992" max="13992" width="8.625" style="135" customWidth="1"/>
    <col min="13993" max="13994" width="6.625" style="135" customWidth="1"/>
    <col min="13995" max="13995" width="5.125" style="135" customWidth="1"/>
    <col min="13996" max="13996" width="5.875" style="135" customWidth="1"/>
    <col min="13997" max="13997" width="6.5" style="135" customWidth="1"/>
    <col min="13998" max="13999" width="8" style="135" customWidth="1"/>
    <col min="14000" max="14002" width="7.625" style="135" customWidth="1"/>
    <col min="14003" max="14003" width="7.375" style="135" customWidth="1"/>
    <col min="14004" max="14004" width="6.625" style="135" customWidth="1"/>
    <col min="14005" max="14005" width="9.375" style="135" customWidth="1"/>
    <col min="14006" max="14006" width="10.125" style="135" customWidth="1"/>
    <col min="14007" max="14007" width="11" style="135" customWidth="1"/>
    <col min="14008" max="14017" width="7.625" style="135" customWidth="1"/>
    <col min="14018" max="14080" width="9" style="135"/>
    <col min="14081" max="14081" width="30.125" style="135" customWidth="1"/>
    <col min="14082" max="14085" width="8.875" style="135" customWidth="1"/>
    <col min="14086" max="14089" width="8.125" style="135" customWidth="1"/>
    <col min="14090" max="14098" width="7.625" style="135" customWidth="1"/>
    <col min="14099" max="14100" width="9.125" style="135" customWidth="1"/>
    <col min="14101" max="14109" width="7.625" style="135" customWidth="1"/>
    <col min="14110" max="14111" width="9" style="135" customWidth="1"/>
    <col min="14112" max="14227" width="9" style="135"/>
    <col min="14228" max="14228" width="22.125" style="135" customWidth="1"/>
    <col min="14229" max="14229" width="9.375" style="135" customWidth="1"/>
    <col min="14230" max="14230" width="7.375" style="135" customWidth="1"/>
    <col min="14231" max="14231" width="9.625" style="135" customWidth="1"/>
    <col min="14232" max="14232" width="7.375" style="135" customWidth="1"/>
    <col min="14233" max="14233" width="10.875" style="135" customWidth="1"/>
    <col min="14234" max="14234" width="7.375" style="135" customWidth="1"/>
    <col min="14235" max="14235" width="9.125" style="135" customWidth="1"/>
    <col min="14236" max="14237" width="8.125" style="135" customWidth="1"/>
    <col min="14238" max="14240" width="8" style="135" customWidth="1"/>
    <col min="14241" max="14243" width="7.125" style="135" customWidth="1"/>
    <col min="14244" max="14245" width="6.625" style="135" customWidth="1"/>
    <col min="14246" max="14246" width="9" style="135"/>
    <col min="14247" max="14247" width="7.875" style="135" customWidth="1"/>
    <col min="14248" max="14248" width="8.625" style="135" customWidth="1"/>
    <col min="14249" max="14250" width="6.625" style="135" customWidth="1"/>
    <col min="14251" max="14251" width="5.125" style="135" customWidth="1"/>
    <col min="14252" max="14252" width="5.875" style="135" customWidth="1"/>
    <col min="14253" max="14253" width="6.5" style="135" customWidth="1"/>
    <col min="14254" max="14255" width="8" style="135" customWidth="1"/>
    <col min="14256" max="14258" width="7.625" style="135" customWidth="1"/>
    <col min="14259" max="14259" width="7.375" style="135" customWidth="1"/>
    <col min="14260" max="14260" width="6.625" style="135" customWidth="1"/>
    <col min="14261" max="14261" width="9.375" style="135" customWidth="1"/>
    <col min="14262" max="14262" width="10.125" style="135" customWidth="1"/>
    <col min="14263" max="14263" width="11" style="135" customWidth="1"/>
    <col min="14264" max="14273" width="7.625" style="135" customWidth="1"/>
    <col min="14274" max="14336" width="9" style="135"/>
    <col min="14337" max="14337" width="30.125" style="135" customWidth="1"/>
    <col min="14338" max="14341" width="8.875" style="135" customWidth="1"/>
    <col min="14342" max="14345" width="8.125" style="135" customWidth="1"/>
    <col min="14346" max="14354" width="7.625" style="135" customWidth="1"/>
    <col min="14355" max="14356" width="9.125" style="135" customWidth="1"/>
    <col min="14357" max="14365" width="7.625" style="135" customWidth="1"/>
    <col min="14366" max="14367" width="9" style="135" customWidth="1"/>
    <col min="14368" max="14483" width="9" style="135"/>
    <col min="14484" max="14484" width="22.125" style="135" customWidth="1"/>
    <col min="14485" max="14485" width="9.375" style="135" customWidth="1"/>
    <col min="14486" max="14486" width="7.375" style="135" customWidth="1"/>
    <col min="14487" max="14487" width="9.625" style="135" customWidth="1"/>
    <col min="14488" max="14488" width="7.375" style="135" customWidth="1"/>
    <col min="14489" max="14489" width="10.875" style="135" customWidth="1"/>
    <col min="14490" max="14490" width="7.375" style="135" customWidth="1"/>
    <col min="14491" max="14491" width="9.125" style="135" customWidth="1"/>
    <col min="14492" max="14493" width="8.125" style="135" customWidth="1"/>
    <col min="14494" max="14496" width="8" style="135" customWidth="1"/>
    <col min="14497" max="14499" width="7.125" style="135" customWidth="1"/>
    <col min="14500" max="14501" width="6.625" style="135" customWidth="1"/>
    <col min="14502" max="14502" width="9" style="135"/>
    <col min="14503" max="14503" width="7.875" style="135" customWidth="1"/>
    <col min="14504" max="14504" width="8.625" style="135" customWidth="1"/>
    <col min="14505" max="14506" width="6.625" style="135" customWidth="1"/>
    <col min="14507" max="14507" width="5.125" style="135" customWidth="1"/>
    <col min="14508" max="14508" width="5.875" style="135" customWidth="1"/>
    <col min="14509" max="14509" width="6.5" style="135" customWidth="1"/>
    <col min="14510" max="14511" width="8" style="135" customWidth="1"/>
    <col min="14512" max="14514" width="7.625" style="135" customWidth="1"/>
    <col min="14515" max="14515" width="7.375" style="135" customWidth="1"/>
    <col min="14516" max="14516" width="6.625" style="135" customWidth="1"/>
    <col min="14517" max="14517" width="9.375" style="135" customWidth="1"/>
    <col min="14518" max="14518" width="10.125" style="135" customWidth="1"/>
    <col min="14519" max="14519" width="11" style="135" customWidth="1"/>
    <col min="14520" max="14529" width="7.625" style="135" customWidth="1"/>
    <col min="14530" max="14592" width="9" style="135"/>
    <col min="14593" max="14593" width="30.125" style="135" customWidth="1"/>
    <col min="14594" max="14597" width="8.875" style="135" customWidth="1"/>
    <col min="14598" max="14601" width="8.125" style="135" customWidth="1"/>
    <col min="14602" max="14610" width="7.625" style="135" customWidth="1"/>
    <col min="14611" max="14612" width="9.125" style="135" customWidth="1"/>
    <col min="14613" max="14621" width="7.625" style="135" customWidth="1"/>
    <col min="14622" max="14623" width="9" style="135" customWidth="1"/>
    <col min="14624" max="14739" width="9" style="135"/>
    <col min="14740" max="14740" width="22.125" style="135" customWidth="1"/>
    <col min="14741" max="14741" width="9.375" style="135" customWidth="1"/>
    <col min="14742" max="14742" width="7.375" style="135" customWidth="1"/>
    <col min="14743" max="14743" width="9.625" style="135" customWidth="1"/>
    <col min="14744" max="14744" width="7.375" style="135" customWidth="1"/>
    <col min="14745" max="14745" width="10.875" style="135" customWidth="1"/>
    <col min="14746" max="14746" width="7.375" style="135" customWidth="1"/>
    <col min="14747" max="14747" width="9.125" style="135" customWidth="1"/>
    <col min="14748" max="14749" width="8.125" style="135" customWidth="1"/>
    <col min="14750" max="14752" width="8" style="135" customWidth="1"/>
    <col min="14753" max="14755" width="7.125" style="135" customWidth="1"/>
    <col min="14756" max="14757" width="6.625" style="135" customWidth="1"/>
    <col min="14758" max="14758" width="9" style="135"/>
    <col min="14759" max="14759" width="7.875" style="135" customWidth="1"/>
    <col min="14760" max="14760" width="8.625" style="135" customWidth="1"/>
    <col min="14761" max="14762" width="6.625" style="135" customWidth="1"/>
    <col min="14763" max="14763" width="5.125" style="135" customWidth="1"/>
    <col min="14764" max="14764" width="5.875" style="135" customWidth="1"/>
    <col min="14765" max="14765" width="6.5" style="135" customWidth="1"/>
    <col min="14766" max="14767" width="8" style="135" customWidth="1"/>
    <col min="14768" max="14770" width="7.625" style="135" customWidth="1"/>
    <col min="14771" max="14771" width="7.375" style="135" customWidth="1"/>
    <col min="14772" max="14772" width="6.625" style="135" customWidth="1"/>
    <col min="14773" max="14773" width="9.375" style="135" customWidth="1"/>
    <col min="14774" max="14774" width="10.125" style="135" customWidth="1"/>
    <col min="14775" max="14775" width="11" style="135" customWidth="1"/>
    <col min="14776" max="14785" width="7.625" style="135" customWidth="1"/>
    <col min="14786" max="14848" width="9" style="135"/>
    <col min="14849" max="14849" width="30.125" style="135" customWidth="1"/>
    <col min="14850" max="14853" width="8.875" style="135" customWidth="1"/>
    <col min="14854" max="14857" width="8.125" style="135" customWidth="1"/>
    <col min="14858" max="14866" width="7.625" style="135" customWidth="1"/>
    <col min="14867" max="14868" width="9.125" style="135" customWidth="1"/>
    <col min="14869" max="14877" width="7.625" style="135" customWidth="1"/>
    <col min="14878" max="14879" width="9" style="135" customWidth="1"/>
    <col min="14880" max="14995" width="9" style="135"/>
    <col min="14996" max="14996" width="22.125" style="135" customWidth="1"/>
    <col min="14997" max="14997" width="9.375" style="135" customWidth="1"/>
    <col min="14998" max="14998" width="7.375" style="135" customWidth="1"/>
    <col min="14999" max="14999" width="9.625" style="135" customWidth="1"/>
    <col min="15000" max="15000" width="7.375" style="135" customWidth="1"/>
    <col min="15001" max="15001" width="10.875" style="135" customWidth="1"/>
    <col min="15002" max="15002" width="7.375" style="135" customWidth="1"/>
    <col min="15003" max="15003" width="9.125" style="135" customWidth="1"/>
    <col min="15004" max="15005" width="8.125" style="135" customWidth="1"/>
    <col min="15006" max="15008" width="8" style="135" customWidth="1"/>
    <col min="15009" max="15011" width="7.125" style="135" customWidth="1"/>
    <col min="15012" max="15013" width="6.625" style="135" customWidth="1"/>
    <col min="15014" max="15014" width="9" style="135"/>
    <col min="15015" max="15015" width="7.875" style="135" customWidth="1"/>
    <col min="15016" max="15016" width="8.625" style="135" customWidth="1"/>
    <col min="15017" max="15018" width="6.625" style="135" customWidth="1"/>
    <col min="15019" max="15019" width="5.125" style="135" customWidth="1"/>
    <col min="15020" max="15020" width="5.875" style="135" customWidth="1"/>
    <col min="15021" max="15021" width="6.5" style="135" customWidth="1"/>
    <col min="15022" max="15023" width="8" style="135" customWidth="1"/>
    <col min="15024" max="15026" width="7.625" style="135" customWidth="1"/>
    <col min="15027" max="15027" width="7.375" style="135" customWidth="1"/>
    <col min="15028" max="15028" width="6.625" style="135" customWidth="1"/>
    <col min="15029" max="15029" width="9.375" style="135" customWidth="1"/>
    <col min="15030" max="15030" width="10.125" style="135" customWidth="1"/>
    <col min="15031" max="15031" width="11" style="135" customWidth="1"/>
    <col min="15032" max="15041" width="7.625" style="135" customWidth="1"/>
    <col min="15042" max="15104" width="9" style="135"/>
    <col min="15105" max="15105" width="30.125" style="135" customWidth="1"/>
    <col min="15106" max="15109" width="8.875" style="135" customWidth="1"/>
    <col min="15110" max="15113" width="8.125" style="135" customWidth="1"/>
    <col min="15114" max="15122" width="7.625" style="135" customWidth="1"/>
    <col min="15123" max="15124" width="9.125" style="135" customWidth="1"/>
    <col min="15125" max="15133" width="7.625" style="135" customWidth="1"/>
    <col min="15134" max="15135" width="9" style="135" customWidth="1"/>
    <col min="15136" max="15251" width="9" style="135"/>
    <col min="15252" max="15252" width="22.125" style="135" customWidth="1"/>
    <col min="15253" max="15253" width="9.375" style="135" customWidth="1"/>
    <col min="15254" max="15254" width="7.375" style="135" customWidth="1"/>
    <col min="15255" max="15255" width="9.625" style="135" customWidth="1"/>
    <col min="15256" max="15256" width="7.375" style="135" customWidth="1"/>
    <col min="15257" max="15257" width="10.875" style="135" customWidth="1"/>
    <col min="15258" max="15258" width="7.375" style="135" customWidth="1"/>
    <col min="15259" max="15259" width="9.125" style="135" customWidth="1"/>
    <col min="15260" max="15261" width="8.125" style="135" customWidth="1"/>
    <col min="15262" max="15264" width="8" style="135" customWidth="1"/>
    <col min="15265" max="15267" width="7.125" style="135" customWidth="1"/>
    <col min="15268" max="15269" width="6.625" style="135" customWidth="1"/>
    <col min="15270" max="15270" width="9" style="135"/>
    <col min="15271" max="15271" width="7.875" style="135" customWidth="1"/>
    <col min="15272" max="15272" width="8.625" style="135" customWidth="1"/>
    <col min="15273" max="15274" width="6.625" style="135" customWidth="1"/>
    <col min="15275" max="15275" width="5.125" style="135" customWidth="1"/>
    <col min="15276" max="15276" width="5.875" style="135" customWidth="1"/>
    <col min="15277" max="15277" width="6.5" style="135" customWidth="1"/>
    <col min="15278" max="15279" width="8" style="135" customWidth="1"/>
    <col min="15280" max="15282" width="7.625" style="135" customWidth="1"/>
    <col min="15283" max="15283" width="7.375" style="135" customWidth="1"/>
    <col min="15284" max="15284" width="6.625" style="135" customWidth="1"/>
    <col min="15285" max="15285" width="9.375" style="135" customWidth="1"/>
    <col min="15286" max="15286" width="10.125" style="135" customWidth="1"/>
    <col min="15287" max="15287" width="11" style="135" customWidth="1"/>
    <col min="15288" max="15297" width="7.625" style="135" customWidth="1"/>
    <col min="15298" max="15360" width="9" style="135"/>
    <col min="15361" max="15361" width="30.125" style="135" customWidth="1"/>
    <col min="15362" max="15365" width="8.875" style="135" customWidth="1"/>
    <col min="15366" max="15369" width="8.125" style="135" customWidth="1"/>
    <col min="15370" max="15378" width="7.625" style="135" customWidth="1"/>
    <col min="15379" max="15380" width="9.125" style="135" customWidth="1"/>
    <col min="15381" max="15389" width="7.625" style="135" customWidth="1"/>
    <col min="15390" max="15391" width="9" style="135" customWidth="1"/>
    <col min="15392" max="15507" width="9" style="135"/>
    <col min="15508" max="15508" width="22.125" style="135" customWidth="1"/>
    <col min="15509" max="15509" width="9.375" style="135" customWidth="1"/>
    <col min="15510" max="15510" width="7.375" style="135" customWidth="1"/>
    <col min="15511" max="15511" width="9.625" style="135" customWidth="1"/>
    <col min="15512" max="15512" width="7.375" style="135" customWidth="1"/>
    <col min="15513" max="15513" width="10.875" style="135" customWidth="1"/>
    <col min="15514" max="15514" width="7.375" style="135" customWidth="1"/>
    <col min="15515" max="15515" width="9.125" style="135" customWidth="1"/>
    <col min="15516" max="15517" width="8.125" style="135" customWidth="1"/>
    <col min="15518" max="15520" width="8" style="135" customWidth="1"/>
    <col min="15521" max="15523" width="7.125" style="135" customWidth="1"/>
    <col min="15524" max="15525" width="6.625" style="135" customWidth="1"/>
    <col min="15526" max="15526" width="9" style="135"/>
    <col min="15527" max="15527" width="7.875" style="135" customWidth="1"/>
    <col min="15528" max="15528" width="8.625" style="135" customWidth="1"/>
    <col min="15529" max="15530" width="6.625" style="135" customWidth="1"/>
    <col min="15531" max="15531" width="5.125" style="135" customWidth="1"/>
    <col min="15532" max="15532" width="5.875" style="135" customWidth="1"/>
    <col min="15533" max="15533" width="6.5" style="135" customWidth="1"/>
    <col min="15534" max="15535" width="8" style="135" customWidth="1"/>
    <col min="15536" max="15538" width="7.625" style="135" customWidth="1"/>
    <col min="15539" max="15539" width="7.375" style="135" customWidth="1"/>
    <col min="15540" max="15540" width="6.625" style="135" customWidth="1"/>
    <col min="15541" max="15541" width="9.375" style="135" customWidth="1"/>
    <col min="15542" max="15542" width="10.125" style="135" customWidth="1"/>
    <col min="15543" max="15543" width="11" style="135" customWidth="1"/>
    <col min="15544" max="15553" width="7.625" style="135" customWidth="1"/>
    <col min="15554" max="15616" width="9" style="135"/>
    <col min="15617" max="15617" width="30.125" style="135" customWidth="1"/>
    <col min="15618" max="15621" width="8.875" style="135" customWidth="1"/>
    <col min="15622" max="15625" width="8.125" style="135" customWidth="1"/>
    <col min="15626" max="15634" width="7.625" style="135" customWidth="1"/>
    <col min="15635" max="15636" width="9.125" style="135" customWidth="1"/>
    <col min="15637" max="15645" width="7.625" style="135" customWidth="1"/>
    <col min="15646" max="15647" width="9" style="135" customWidth="1"/>
    <col min="15648" max="15763" width="9" style="135"/>
    <col min="15764" max="15764" width="22.125" style="135" customWidth="1"/>
    <col min="15765" max="15765" width="9.375" style="135" customWidth="1"/>
    <col min="15766" max="15766" width="7.375" style="135" customWidth="1"/>
    <col min="15767" max="15767" width="9.625" style="135" customWidth="1"/>
    <col min="15768" max="15768" width="7.375" style="135" customWidth="1"/>
    <col min="15769" max="15769" width="10.875" style="135" customWidth="1"/>
    <col min="15770" max="15770" width="7.375" style="135" customWidth="1"/>
    <col min="15771" max="15771" width="9.125" style="135" customWidth="1"/>
    <col min="15772" max="15773" width="8.125" style="135" customWidth="1"/>
    <col min="15774" max="15776" width="8" style="135" customWidth="1"/>
    <col min="15777" max="15779" width="7.125" style="135" customWidth="1"/>
    <col min="15780" max="15781" width="6.625" style="135" customWidth="1"/>
    <col min="15782" max="15782" width="9" style="135"/>
    <col min="15783" max="15783" width="7.875" style="135" customWidth="1"/>
    <col min="15784" max="15784" width="8.625" style="135" customWidth="1"/>
    <col min="15785" max="15786" width="6.625" style="135" customWidth="1"/>
    <col min="15787" max="15787" width="5.125" style="135" customWidth="1"/>
    <col min="15788" max="15788" width="5.875" style="135" customWidth="1"/>
    <col min="15789" max="15789" width="6.5" style="135" customWidth="1"/>
    <col min="15790" max="15791" width="8" style="135" customWidth="1"/>
    <col min="15792" max="15794" width="7.625" style="135" customWidth="1"/>
    <col min="15795" max="15795" width="7.375" style="135" customWidth="1"/>
    <col min="15796" max="15796" width="6.625" style="135" customWidth="1"/>
    <col min="15797" max="15797" width="9.375" style="135" customWidth="1"/>
    <col min="15798" max="15798" width="10.125" style="135" customWidth="1"/>
    <col min="15799" max="15799" width="11" style="135" customWidth="1"/>
    <col min="15800" max="15809" width="7.625" style="135" customWidth="1"/>
    <col min="15810" max="15872" width="9" style="135"/>
    <col min="15873" max="15873" width="30.125" style="135" customWidth="1"/>
    <col min="15874" max="15877" width="8.875" style="135" customWidth="1"/>
    <col min="15878" max="15881" width="8.125" style="135" customWidth="1"/>
    <col min="15882" max="15890" width="7.625" style="135" customWidth="1"/>
    <col min="15891" max="15892" width="9.125" style="135" customWidth="1"/>
    <col min="15893" max="15901" width="7.625" style="135" customWidth="1"/>
    <col min="15902" max="15903" width="9" style="135" customWidth="1"/>
    <col min="15904" max="16019" width="9" style="135"/>
    <col min="16020" max="16020" width="22.125" style="135" customWidth="1"/>
    <col min="16021" max="16021" width="9.375" style="135" customWidth="1"/>
    <col min="16022" max="16022" width="7.375" style="135" customWidth="1"/>
    <col min="16023" max="16023" width="9.625" style="135" customWidth="1"/>
    <col min="16024" max="16024" width="7.375" style="135" customWidth="1"/>
    <col min="16025" max="16025" width="10.875" style="135" customWidth="1"/>
    <col min="16026" max="16026" width="7.375" style="135" customWidth="1"/>
    <col min="16027" max="16027" width="9.125" style="135" customWidth="1"/>
    <col min="16028" max="16029" width="8.125" style="135" customWidth="1"/>
    <col min="16030" max="16032" width="8" style="135" customWidth="1"/>
    <col min="16033" max="16035" width="7.125" style="135" customWidth="1"/>
    <col min="16036" max="16037" width="6.625" style="135" customWidth="1"/>
    <col min="16038" max="16038" width="9" style="135"/>
    <col min="16039" max="16039" width="7.875" style="135" customWidth="1"/>
    <col min="16040" max="16040" width="8.625" style="135" customWidth="1"/>
    <col min="16041" max="16042" width="6.625" style="135" customWidth="1"/>
    <col min="16043" max="16043" width="5.125" style="135" customWidth="1"/>
    <col min="16044" max="16044" width="5.875" style="135" customWidth="1"/>
    <col min="16045" max="16045" width="6.5" style="135" customWidth="1"/>
    <col min="16046" max="16047" width="8" style="135" customWidth="1"/>
    <col min="16048" max="16050" width="7.625" style="135" customWidth="1"/>
    <col min="16051" max="16051" width="7.375" style="135" customWidth="1"/>
    <col min="16052" max="16052" width="6.625" style="135" customWidth="1"/>
    <col min="16053" max="16053" width="9.375" style="135" customWidth="1"/>
    <col min="16054" max="16054" width="10.125" style="135" customWidth="1"/>
    <col min="16055" max="16055" width="11" style="135" customWidth="1"/>
    <col min="16056" max="16065" width="7.625" style="135" customWidth="1"/>
    <col min="16066" max="16128" width="9" style="135"/>
    <col min="16129" max="16129" width="30.125" style="135" customWidth="1"/>
    <col min="16130" max="16133" width="8.875" style="135" customWidth="1"/>
    <col min="16134" max="16137" width="8.125" style="135" customWidth="1"/>
    <col min="16138" max="16146" width="7.625" style="135" customWidth="1"/>
    <col min="16147" max="16148" width="9.125" style="135" customWidth="1"/>
    <col min="16149" max="16157" width="7.625" style="135" customWidth="1"/>
    <col min="16158" max="16159" width="9" style="135" customWidth="1"/>
    <col min="16160" max="16275" width="9" style="135"/>
    <col min="16276" max="16276" width="22.125" style="135" customWidth="1"/>
    <col min="16277" max="16277" width="9.375" style="135" customWidth="1"/>
    <col min="16278" max="16278" width="7.375" style="135" customWidth="1"/>
    <col min="16279" max="16279" width="9.625" style="135" customWidth="1"/>
    <col min="16280" max="16280" width="7.375" style="135" customWidth="1"/>
    <col min="16281" max="16281" width="10.875" style="135" customWidth="1"/>
    <col min="16282" max="16282" width="7.375" style="135" customWidth="1"/>
    <col min="16283" max="16283" width="9.125" style="135" customWidth="1"/>
    <col min="16284" max="16285" width="8.125" style="135" customWidth="1"/>
    <col min="16286" max="16288" width="8" style="135" customWidth="1"/>
    <col min="16289" max="16291" width="7.125" style="135" customWidth="1"/>
    <col min="16292" max="16293" width="6.625" style="135" customWidth="1"/>
    <col min="16294" max="16294" width="9" style="135"/>
    <col min="16295" max="16295" width="7.875" style="135" customWidth="1"/>
    <col min="16296" max="16296" width="8.625" style="135" customWidth="1"/>
    <col min="16297" max="16298" width="6.625" style="135" customWidth="1"/>
    <col min="16299" max="16299" width="5.125" style="135" customWidth="1"/>
    <col min="16300" max="16300" width="5.875" style="135" customWidth="1"/>
    <col min="16301" max="16301" width="6.5" style="135" customWidth="1"/>
    <col min="16302" max="16303" width="8" style="135" customWidth="1"/>
    <col min="16304" max="16306" width="7.625" style="135" customWidth="1"/>
    <col min="16307" max="16307" width="7.375" style="135" customWidth="1"/>
    <col min="16308" max="16308" width="6.625" style="135" customWidth="1"/>
    <col min="16309" max="16309" width="9.375" style="135" customWidth="1"/>
    <col min="16310" max="16310" width="10.125" style="135" customWidth="1"/>
    <col min="16311" max="16311" width="11" style="135" customWidth="1"/>
    <col min="16312" max="16321" width="7.625" style="135" customWidth="1"/>
    <col min="16322" max="16384" width="9" style="135"/>
  </cols>
  <sheetData>
    <row r="1" spans="1:32" ht="39.950000000000003" customHeight="1">
      <c r="A1" s="121" t="s">
        <v>276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</row>
    <row r="2" spans="1:32" ht="20.10000000000000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  <c r="N2" s="137"/>
      <c r="O2" s="137"/>
      <c r="P2" s="137"/>
    </row>
    <row r="3" spans="1:32" s="140" customFormat="1" ht="20.100000000000001" customHeight="1">
      <c r="A3" s="112" t="s">
        <v>94</v>
      </c>
      <c r="B3" s="112" t="s">
        <v>221</v>
      </c>
      <c r="C3" s="112"/>
      <c r="D3" s="112"/>
      <c r="E3" s="112"/>
      <c r="F3" s="112" t="s">
        <v>222</v>
      </c>
      <c r="G3" s="112"/>
      <c r="H3" s="112"/>
      <c r="I3" s="112"/>
      <c r="J3" s="110" t="s">
        <v>223</v>
      </c>
      <c r="K3" s="110"/>
      <c r="L3" s="110"/>
      <c r="M3" s="110" t="s">
        <v>224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39" t="s">
        <v>225</v>
      </c>
      <c r="AE3" s="139" t="s">
        <v>226</v>
      </c>
      <c r="AF3" s="111" t="s">
        <v>227</v>
      </c>
    </row>
    <row r="4" spans="1:32" ht="20.100000000000001" customHeight="1">
      <c r="A4" s="112"/>
      <c r="B4" s="112"/>
      <c r="C4" s="112"/>
      <c r="D4" s="112"/>
      <c r="E4" s="112"/>
      <c r="F4" s="112"/>
      <c r="G4" s="112"/>
      <c r="H4" s="112"/>
      <c r="I4" s="112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41"/>
      <c r="AE4" s="141"/>
      <c r="AF4" s="110"/>
    </row>
    <row r="5" spans="1:32" s="143" customFormat="1" ht="20.100000000000001" customHeight="1">
      <c r="A5" s="112"/>
      <c r="B5" s="112"/>
      <c r="C5" s="112"/>
      <c r="D5" s="112"/>
      <c r="E5" s="112"/>
      <c r="F5" s="112"/>
      <c r="G5" s="112"/>
      <c r="H5" s="112"/>
      <c r="I5" s="112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42"/>
      <c r="AE5" s="142"/>
      <c r="AF5" s="110"/>
    </row>
    <row r="6" spans="1:32" s="143" customFormat="1" ht="20.100000000000001" customHeight="1">
      <c r="A6" s="112"/>
      <c r="B6" s="112"/>
      <c r="C6" s="112"/>
      <c r="D6" s="112"/>
      <c r="E6" s="112"/>
      <c r="F6" s="112"/>
      <c r="G6" s="112"/>
      <c r="H6" s="112"/>
      <c r="I6" s="112"/>
      <c r="J6" s="113" t="s">
        <v>228</v>
      </c>
      <c r="K6" s="113" t="s">
        <v>229</v>
      </c>
      <c r="L6" s="113" t="s">
        <v>230</v>
      </c>
      <c r="M6" s="110" t="s">
        <v>228</v>
      </c>
      <c r="N6" s="110"/>
      <c r="O6" s="110"/>
      <c r="P6" s="110"/>
      <c r="Q6" s="110"/>
      <c r="R6" s="110" t="s">
        <v>229</v>
      </c>
      <c r="S6" s="110"/>
      <c r="T6" s="110"/>
      <c r="U6" s="110"/>
      <c r="V6" s="110"/>
      <c r="W6" s="110"/>
      <c r="X6" s="110"/>
      <c r="Y6" s="110" t="s">
        <v>230</v>
      </c>
      <c r="Z6" s="110"/>
      <c r="AA6" s="110"/>
      <c r="AB6" s="110"/>
      <c r="AC6" s="110"/>
      <c r="AD6" s="144" t="s">
        <v>230</v>
      </c>
      <c r="AE6" s="144" t="s">
        <v>230</v>
      </c>
      <c r="AF6" s="113" t="s">
        <v>230</v>
      </c>
    </row>
    <row r="7" spans="1:32" s="143" customFormat="1" ht="30" customHeight="1">
      <c r="A7" s="112"/>
      <c r="B7" s="112"/>
      <c r="C7" s="112"/>
      <c r="D7" s="112"/>
      <c r="E7" s="112"/>
      <c r="F7" s="112"/>
      <c r="G7" s="112"/>
      <c r="H7" s="112"/>
      <c r="I7" s="112"/>
      <c r="J7" s="113" t="s">
        <v>231</v>
      </c>
      <c r="K7" s="113" t="s">
        <v>231</v>
      </c>
      <c r="L7" s="113" t="s">
        <v>231</v>
      </c>
      <c r="M7" s="113" t="s">
        <v>232</v>
      </c>
      <c r="N7" s="111" t="s">
        <v>231</v>
      </c>
      <c r="O7" s="111"/>
      <c r="P7" s="111"/>
      <c r="Q7" s="111"/>
      <c r="R7" s="111" t="s">
        <v>232</v>
      </c>
      <c r="S7" s="111"/>
      <c r="T7" s="111"/>
      <c r="U7" s="111" t="s">
        <v>231</v>
      </c>
      <c r="V7" s="111"/>
      <c r="W7" s="111"/>
      <c r="X7" s="111"/>
      <c r="Y7" s="113" t="s">
        <v>233</v>
      </c>
      <c r="Z7" s="110" t="s">
        <v>231</v>
      </c>
      <c r="AA7" s="110"/>
      <c r="AB7" s="110"/>
      <c r="AC7" s="110"/>
      <c r="AD7" s="144" t="s">
        <v>231</v>
      </c>
      <c r="AE7" s="144" t="s">
        <v>231</v>
      </c>
      <c r="AF7" s="113" t="s">
        <v>231</v>
      </c>
    </row>
    <row r="8" spans="1:32" s="143" customFormat="1" ht="30" customHeight="1">
      <c r="A8" s="112"/>
      <c r="B8" s="127" t="s">
        <v>26</v>
      </c>
      <c r="C8" s="127" t="s">
        <v>33</v>
      </c>
      <c r="D8" s="127" t="s">
        <v>34</v>
      </c>
      <c r="E8" s="127" t="s">
        <v>75</v>
      </c>
      <c r="F8" s="127" t="s">
        <v>234</v>
      </c>
      <c r="G8" s="127" t="s">
        <v>235</v>
      </c>
      <c r="H8" s="127" t="s">
        <v>236</v>
      </c>
      <c r="I8" s="127" t="s">
        <v>237</v>
      </c>
      <c r="J8" s="113" t="s">
        <v>235</v>
      </c>
      <c r="K8" s="113" t="s">
        <v>235</v>
      </c>
      <c r="L8" s="113" t="s">
        <v>235</v>
      </c>
      <c r="M8" s="113" t="s">
        <v>238</v>
      </c>
      <c r="N8" s="113" t="s">
        <v>234</v>
      </c>
      <c r="O8" s="113" t="s">
        <v>235</v>
      </c>
      <c r="P8" s="113" t="s">
        <v>236</v>
      </c>
      <c r="Q8" s="144" t="s">
        <v>237</v>
      </c>
      <c r="R8" s="113" t="s">
        <v>238</v>
      </c>
      <c r="S8" s="154" t="s">
        <v>239</v>
      </c>
      <c r="T8" s="154" t="s">
        <v>240</v>
      </c>
      <c r="U8" s="113" t="s">
        <v>234</v>
      </c>
      <c r="V8" s="113" t="s">
        <v>235</v>
      </c>
      <c r="W8" s="113" t="s">
        <v>236</v>
      </c>
      <c r="X8" s="113" t="s">
        <v>237</v>
      </c>
      <c r="Y8" s="113" t="s">
        <v>238</v>
      </c>
      <c r="Z8" s="113" t="s">
        <v>234</v>
      </c>
      <c r="AA8" s="113" t="s">
        <v>235</v>
      </c>
      <c r="AB8" s="113" t="s">
        <v>236</v>
      </c>
      <c r="AC8" s="144" t="s">
        <v>237</v>
      </c>
      <c r="AD8" s="144" t="s">
        <v>235</v>
      </c>
      <c r="AE8" s="113" t="s">
        <v>235</v>
      </c>
      <c r="AF8" s="113" t="s">
        <v>235</v>
      </c>
    </row>
    <row r="9" spans="1:32" s="152" customFormat="1" ht="20.100000000000001" customHeight="1">
      <c r="A9" s="114" t="s">
        <v>61</v>
      </c>
      <c r="B9" s="150">
        <f t="shared" ref="B9:B44" si="0">C9+D9+E9</f>
        <v>1706.23</v>
      </c>
      <c r="C9" s="150">
        <f t="shared" ref="C9:C44" si="1">G9+AF9</f>
        <v>1668.27</v>
      </c>
      <c r="D9" s="150">
        <f t="shared" ref="D9:E44" si="2">H9</f>
        <v>18.919999999999998</v>
      </c>
      <c r="E9" s="150">
        <f t="shared" si="2"/>
        <v>19.04</v>
      </c>
      <c r="F9" s="151">
        <f t="shared" ref="F9:AD9" si="3">SUM(F10:F15)</f>
        <v>1586.2299999999998</v>
      </c>
      <c r="G9" s="151">
        <f>SUM(G10:G15)</f>
        <v>1548.27</v>
      </c>
      <c r="H9" s="151">
        <f t="shared" si="3"/>
        <v>18.919999999999998</v>
      </c>
      <c r="I9" s="151">
        <f t="shared" si="3"/>
        <v>19.04</v>
      </c>
      <c r="J9" s="151">
        <f t="shared" si="3"/>
        <v>9</v>
      </c>
      <c r="K9" s="151">
        <f t="shared" si="3"/>
        <v>772.58</v>
      </c>
      <c r="L9" s="151">
        <f t="shared" si="3"/>
        <v>386.5</v>
      </c>
      <c r="M9" s="151">
        <f t="shared" si="3"/>
        <v>225</v>
      </c>
      <c r="N9" s="151">
        <f t="shared" si="3"/>
        <v>25.64</v>
      </c>
      <c r="O9" s="151">
        <f t="shared" si="3"/>
        <v>20.52</v>
      </c>
      <c r="P9" s="151">
        <f t="shared" si="3"/>
        <v>2.5299999999999998</v>
      </c>
      <c r="Q9" s="151">
        <f t="shared" si="3"/>
        <v>2.5900000000000003</v>
      </c>
      <c r="R9" s="151">
        <f t="shared" si="3"/>
        <v>588</v>
      </c>
      <c r="S9" s="151">
        <f t="shared" si="3"/>
        <v>228</v>
      </c>
      <c r="T9" s="151">
        <f t="shared" si="3"/>
        <v>360</v>
      </c>
      <c r="U9" s="151">
        <f t="shared" si="3"/>
        <v>66.97</v>
      </c>
      <c r="V9" s="151">
        <f t="shared" si="3"/>
        <v>53.57</v>
      </c>
      <c r="W9" s="151">
        <f t="shared" si="3"/>
        <v>6.6800000000000024</v>
      </c>
      <c r="X9" s="151">
        <f t="shared" si="3"/>
        <v>6.72</v>
      </c>
      <c r="Y9" s="151">
        <f t="shared" si="3"/>
        <v>588</v>
      </c>
      <c r="Z9" s="151">
        <f t="shared" si="3"/>
        <v>97.04</v>
      </c>
      <c r="AA9" s="151">
        <f t="shared" si="3"/>
        <v>77.599999999999994</v>
      </c>
      <c r="AB9" s="151">
        <f t="shared" si="3"/>
        <v>9.7099999999999955</v>
      </c>
      <c r="AC9" s="151">
        <f t="shared" si="3"/>
        <v>9.7299999999999986</v>
      </c>
      <c r="AD9" s="151">
        <f t="shared" si="3"/>
        <v>216</v>
      </c>
      <c r="AE9" s="146">
        <v>12.5</v>
      </c>
      <c r="AF9" s="147">
        <f>SUM(AF10:AF15)</f>
        <v>120</v>
      </c>
    </row>
    <row r="10" spans="1:32" s="145" customFormat="1" ht="20.100000000000001" customHeight="1">
      <c r="A10" s="116" t="s">
        <v>167</v>
      </c>
      <c r="B10" s="117">
        <f t="shared" si="0"/>
        <v>94.56</v>
      </c>
      <c r="C10" s="117">
        <f t="shared" si="1"/>
        <v>88.72999999999999</v>
      </c>
      <c r="D10" s="117">
        <f t="shared" si="2"/>
        <v>2.8999999999999986</v>
      </c>
      <c r="E10" s="117">
        <f t="shared" si="2"/>
        <v>2.9299999999999997</v>
      </c>
      <c r="F10" s="117">
        <f t="shared" ref="F10:F44" si="4">SUM(G10:I10)</f>
        <v>64.56</v>
      </c>
      <c r="G10" s="117">
        <f t="shared" ref="G10:G15" si="5">SUM(J10,K10,L10,O10,V10,AA10,AD10,AE10)</f>
        <v>58.73</v>
      </c>
      <c r="H10" s="117">
        <f t="shared" ref="H10:I15" si="6">SUM(P10,W10,AB10)</f>
        <v>2.8999999999999986</v>
      </c>
      <c r="I10" s="116">
        <f t="shared" si="6"/>
        <v>2.9299999999999997</v>
      </c>
      <c r="J10" s="118"/>
      <c r="K10" s="148">
        <v>-0.42</v>
      </c>
      <c r="L10" s="148"/>
      <c r="M10" s="148">
        <v>48</v>
      </c>
      <c r="N10" s="148">
        <f t="shared" ref="N10:N44" si="7">ROUNDUP((M10*0.165*0.69),2)</f>
        <v>5.47</v>
      </c>
      <c r="O10" s="148">
        <f t="shared" ref="O10:O44" si="8">ROUNDUP((M10*0.165*0.69*0.8),2)</f>
        <v>4.38</v>
      </c>
      <c r="P10" s="148">
        <f t="shared" ref="P10:P48" si="9">N10-O10-Q10</f>
        <v>0.53999999999999981</v>
      </c>
      <c r="Q10" s="81">
        <f>ROUNDUP((N10*0.2*0.5),2)</f>
        <v>0.55000000000000004</v>
      </c>
      <c r="R10" s="149">
        <f t="shared" ref="R10:R42" si="10">SUM(S10,T10)</f>
        <v>85</v>
      </c>
      <c r="S10" s="119">
        <v>48</v>
      </c>
      <c r="T10" s="119">
        <v>37</v>
      </c>
      <c r="U10" s="81">
        <f t="shared" ref="U10:U44" si="11">ROUNDUP((R10*0.69*0.165),2)</f>
        <v>9.68</v>
      </c>
      <c r="V10" s="81">
        <f>ROUNDUP((R10*0.69*0.165*0.8),2)</f>
        <v>7.75</v>
      </c>
      <c r="W10" s="81">
        <f t="shared" ref="W10:W15" si="12">U10-V10-X10</f>
        <v>0.95999999999999974</v>
      </c>
      <c r="X10" s="81">
        <f t="shared" ref="X10:X15" si="13">ROUNDUP((U10*0.2*0.5),2)</f>
        <v>0.97</v>
      </c>
      <c r="Y10" s="119">
        <v>85</v>
      </c>
      <c r="Z10" s="81">
        <f t="shared" ref="Z10:Z44" si="14">ROUNDUP((Y10*0.165),2)</f>
        <v>14.03</v>
      </c>
      <c r="AA10" s="81">
        <f t="shared" ref="AA10:AA42" si="15">ROUND((Y10*0.165*0.8),2)</f>
        <v>11.22</v>
      </c>
      <c r="AB10" s="81">
        <f t="shared" ref="AB10:AB44" si="16">Z10-AA10-AC10</f>
        <v>1.3999999999999988</v>
      </c>
      <c r="AC10" s="81">
        <f>ROUNDUP((Z10*0.2*0.5),2)</f>
        <v>1.41</v>
      </c>
      <c r="AD10" s="81">
        <v>35</v>
      </c>
      <c r="AE10" s="81">
        <v>0.8</v>
      </c>
      <c r="AF10" s="119">
        <v>30</v>
      </c>
    </row>
    <row r="11" spans="1:32" s="145" customFormat="1" ht="20.100000000000001" customHeight="1">
      <c r="A11" s="116" t="s">
        <v>168</v>
      </c>
      <c r="B11" s="117">
        <f t="shared" si="0"/>
        <v>64.680000000000007</v>
      </c>
      <c r="C11" s="117">
        <f t="shared" si="1"/>
        <v>60.5</v>
      </c>
      <c r="D11" s="117">
        <f t="shared" si="2"/>
        <v>2.0700000000000003</v>
      </c>
      <c r="E11" s="117">
        <f t="shared" si="2"/>
        <v>2.1100000000000003</v>
      </c>
      <c r="F11" s="117">
        <f t="shared" si="4"/>
        <v>34.68</v>
      </c>
      <c r="G11" s="117">
        <f t="shared" si="5"/>
        <v>30.5</v>
      </c>
      <c r="H11" s="117">
        <f t="shared" si="6"/>
        <v>2.0700000000000003</v>
      </c>
      <c r="I11" s="116">
        <f t="shared" si="6"/>
        <v>2.1100000000000003</v>
      </c>
      <c r="J11" s="118"/>
      <c r="K11" s="148"/>
      <c r="L11" s="148"/>
      <c r="M11" s="148">
        <v>24</v>
      </c>
      <c r="N11" s="148">
        <f t="shared" si="7"/>
        <v>2.7399999999999998</v>
      </c>
      <c r="O11" s="148">
        <f t="shared" si="8"/>
        <v>2.19</v>
      </c>
      <c r="P11" s="148">
        <f t="shared" si="9"/>
        <v>0.2699999999999998</v>
      </c>
      <c r="Q11" s="81">
        <f>ROUNDUP((N11*0.2*0.5),2)</f>
        <v>0.28000000000000003</v>
      </c>
      <c r="R11" s="149">
        <f t="shared" si="10"/>
        <v>65</v>
      </c>
      <c r="S11" s="119">
        <v>24</v>
      </c>
      <c r="T11" s="119">
        <v>41</v>
      </c>
      <c r="U11" s="81">
        <f t="shared" si="11"/>
        <v>7.41</v>
      </c>
      <c r="V11" s="81">
        <f>ROUNDUP((R11*0.69*0.165*0.8),2)</f>
        <v>5.93</v>
      </c>
      <c r="W11" s="81">
        <f t="shared" si="12"/>
        <v>0.73000000000000043</v>
      </c>
      <c r="X11" s="81">
        <f t="shared" si="13"/>
        <v>0.75</v>
      </c>
      <c r="Y11" s="119">
        <v>65</v>
      </c>
      <c r="Z11" s="81">
        <f t="shared" si="14"/>
        <v>10.73</v>
      </c>
      <c r="AA11" s="81">
        <f t="shared" si="15"/>
        <v>8.58</v>
      </c>
      <c r="AB11" s="81">
        <f t="shared" si="16"/>
        <v>1.0700000000000003</v>
      </c>
      <c r="AC11" s="81">
        <f>ROUNDUP((Z11*0.2*0.5),2)</f>
        <v>1.08</v>
      </c>
      <c r="AD11" s="81">
        <v>13</v>
      </c>
      <c r="AE11" s="81">
        <v>0.8</v>
      </c>
      <c r="AF11" s="119">
        <v>30</v>
      </c>
    </row>
    <row r="12" spans="1:32" s="145" customFormat="1" ht="20.100000000000001" customHeight="1">
      <c r="A12" s="116" t="s">
        <v>169</v>
      </c>
      <c r="B12" s="117">
        <f t="shared" si="0"/>
        <v>119.99</v>
      </c>
      <c r="C12" s="117">
        <f t="shared" si="1"/>
        <v>112.17</v>
      </c>
      <c r="D12" s="117">
        <f t="shared" si="2"/>
        <v>3.9100000000000019</v>
      </c>
      <c r="E12" s="117">
        <f t="shared" si="2"/>
        <v>3.91</v>
      </c>
      <c r="F12" s="117">
        <f t="shared" si="4"/>
        <v>104.99</v>
      </c>
      <c r="G12" s="117">
        <f t="shared" si="5"/>
        <v>97.17</v>
      </c>
      <c r="H12" s="117">
        <f t="shared" si="6"/>
        <v>3.9100000000000019</v>
      </c>
      <c r="I12" s="116">
        <f t="shared" si="6"/>
        <v>3.91</v>
      </c>
      <c r="J12" s="118"/>
      <c r="K12" s="148"/>
      <c r="L12" s="148"/>
      <c r="M12" s="148">
        <v>46</v>
      </c>
      <c r="N12" s="148">
        <f t="shared" si="7"/>
        <v>5.24</v>
      </c>
      <c r="O12" s="148">
        <f t="shared" si="8"/>
        <v>4.1899999999999995</v>
      </c>
      <c r="P12" s="148">
        <f t="shared" si="9"/>
        <v>0.52000000000000068</v>
      </c>
      <c r="Q12" s="81">
        <f>ROUNDUP((N12*0.2*0.5),2)</f>
        <v>0.53</v>
      </c>
      <c r="R12" s="149">
        <f t="shared" si="10"/>
        <v>121</v>
      </c>
      <c r="S12" s="119">
        <v>49</v>
      </c>
      <c r="T12" s="119">
        <v>72</v>
      </c>
      <c r="U12" s="81">
        <f t="shared" si="11"/>
        <v>13.78</v>
      </c>
      <c r="V12" s="81">
        <f>ROUNDUP((R12*0.69*0.165*0.8),2)-0.01</f>
        <v>11.02</v>
      </c>
      <c r="W12" s="81">
        <f t="shared" si="12"/>
        <v>1.3799999999999997</v>
      </c>
      <c r="X12" s="81">
        <f t="shared" si="13"/>
        <v>1.3800000000000001</v>
      </c>
      <c r="Y12" s="119">
        <v>121</v>
      </c>
      <c r="Z12" s="81">
        <f t="shared" si="14"/>
        <v>19.970000000000002</v>
      </c>
      <c r="AA12" s="81">
        <f>ROUND((Y12*0.165*0.8),2)-0.01</f>
        <v>15.96</v>
      </c>
      <c r="AB12" s="81">
        <f t="shared" si="16"/>
        <v>2.0100000000000016</v>
      </c>
      <c r="AC12" s="81">
        <f>ROUNDUP((Z12*0.2*0.5),2)</f>
        <v>2</v>
      </c>
      <c r="AD12" s="81">
        <v>62</v>
      </c>
      <c r="AE12" s="81">
        <v>4</v>
      </c>
      <c r="AF12" s="119">
        <v>15</v>
      </c>
    </row>
    <row r="13" spans="1:32" s="145" customFormat="1" ht="20.100000000000001" customHeight="1">
      <c r="A13" s="116" t="s">
        <v>170</v>
      </c>
      <c r="B13" s="117">
        <f t="shared" si="0"/>
        <v>223.17</v>
      </c>
      <c r="C13" s="117">
        <f t="shared" si="1"/>
        <v>209.6</v>
      </c>
      <c r="D13" s="117">
        <f t="shared" si="2"/>
        <v>6.7799999999999994</v>
      </c>
      <c r="E13" s="117">
        <f t="shared" si="2"/>
        <v>6.7899999999999991</v>
      </c>
      <c r="F13" s="117">
        <f t="shared" si="4"/>
        <v>208.17</v>
      </c>
      <c r="G13" s="117">
        <f t="shared" si="5"/>
        <v>194.6</v>
      </c>
      <c r="H13" s="117">
        <f t="shared" si="6"/>
        <v>6.7799999999999994</v>
      </c>
      <c r="I13" s="116">
        <f t="shared" si="6"/>
        <v>6.7899999999999991</v>
      </c>
      <c r="J13" s="118">
        <v>5</v>
      </c>
      <c r="K13" s="148">
        <v>50.5</v>
      </c>
      <c r="L13" s="148">
        <v>25.25</v>
      </c>
      <c r="M13" s="148">
        <v>69</v>
      </c>
      <c r="N13" s="148">
        <f t="shared" si="7"/>
        <v>7.8599999999999994</v>
      </c>
      <c r="O13" s="148">
        <f t="shared" si="8"/>
        <v>6.29</v>
      </c>
      <c r="P13" s="148">
        <f t="shared" si="9"/>
        <v>0.77999999999999936</v>
      </c>
      <c r="Q13" s="81">
        <f>ROUNDUP((N13*0.2*0.5),2)</f>
        <v>0.79</v>
      </c>
      <c r="R13" s="149">
        <f t="shared" si="10"/>
        <v>215</v>
      </c>
      <c r="S13" s="119">
        <v>69</v>
      </c>
      <c r="T13" s="119">
        <v>146</v>
      </c>
      <c r="U13" s="81">
        <f t="shared" si="11"/>
        <v>24.48</v>
      </c>
      <c r="V13" s="81">
        <f>ROUNDUP((R13*0.69*0.165*0.8),2)-0.01</f>
        <v>19.579999999999998</v>
      </c>
      <c r="W13" s="81">
        <f t="shared" si="12"/>
        <v>2.4500000000000024</v>
      </c>
      <c r="X13" s="81">
        <f t="shared" si="13"/>
        <v>2.4499999999999997</v>
      </c>
      <c r="Y13" s="119">
        <v>215</v>
      </c>
      <c r="Z13" s="81">
        <f t="shared" si="14"/>
        <v>35.479999999999997</v>
      </c>
      <c r="AA13" s="81">
        <f t="shared" si="15"/>
        <v>28.38</v>
      </c>
      <c r="AB13" s="81">
        <f t="shared" si="16"/>
        <v>3.549999999999998</v>
      </c>
      <c r="AC13" s="81">
        <f>ROUNDUP((Z13*0.2*0.5),2)</f>
        <v>3.55</v>
      </c>
      <c r="AD13" s="81">
        <v>58</v>
      </c>
      <c r="AE13" s="81">
        <v>1.6</v>
      </c>
      <c r="AF13" s="119">
        <v>15</v>
      </c>
    </row>
    <row r="14" spans="1:32" s="145" customFormat="1" ht="20.100000000000001" customHeight="1">
      <c r="A14" s="116" t="s">
        <v>110</v>
      </c>
      <c r="B14" s="117">
        <f t="shared" si="0"/>
        <v>1104.55</v>
      </c>
      <c r="C14" s="117">
        <f t="shared" si="1"/>
        <v>1104.55</v>
      </c>
      <c r="D14" s="117">
        <f t="shared" si="2"/>
        <v>0</v>
      </c>
      <c r="E14" s="117">
        <f t="shared" si="2"/>
        <v>0</v>
      </c>
      <c r="F14" s="117">
        <f t="shared" si="4"/>
        <v>1089.55</v>
      </c>
      <c r="G14" s="117">
        <f t="shared" si="5"/>
        <v>1089.55</v>
      </c>
      <c r="H14" s="117"/>
      <c r="I14" s="116"/>
      <c r="J14" s="118"/>
      <c r="K14" s="148">
        <v>701.5</v>
      </c>
      <c r="L14" s="148">
        <v>350.75</v>
      </c>
      <c r="M14" s="148"/>
      <c r="N14" s="148"/>
      <c r="O14" s="148"/>
      <c r="P14" s="148"/>
      <c r="Q14" s="81"/>
      <c r="R14" s="149"/>
      <c r="S14" s="119"/>
      <c r="T14" s="119"/>
      <c r="U14" s="81"/>
      <c r="V14" s="81"/>
      <c r="W14" s="81"/>
      <c r="X14" s="81"/>
      <c r="Y14" s="119"/>
      <c r="Z14" s="81"/>
      <c r="AA14" s="81"/>
      <c r="AB14" s="81"/>
      <c r="AC14" s="81"/>
      <c r="AD14" s="81">
        <v>32</v>
      </c>
      <c r="AE14" s="81">
        <v>5.3</v>
      </c>
      <c r="AF14" s="119">
        <v>15</v>
      </c>
    </row>
    <row r="15" spans="1:32" s="145" customFormat="1" ht="20.100000000000001" customHeight="1">
      <c r="A15" s="116" t="s">
        <v>107</v>
      </c>
      <c r="B15" s="117">
        <f t="shared" si="0"/>
        <v>99.279999999999987</v>
      </c>
      <c r="C15" s="117">
        <f t="shared" si="1"/>
        <v>92.72</v>
      </c>
      <c r="D15" s="117">
        <f t="shared" si="2"/>
        <v>3.259999999999998</v>
      </c>
      <c r="E15" s="117">
        <f t="shared" si="2"/>
        <v>3.3</v>
      </c>
      <c r="F15" s="117">
        <f t="shared" si="4"/>
        <v>84.279999999999987</v>
      </c>
      <c r="G15" s="117">
        <f t="shared" si="5"/>
        <v>77.72</v>
      </c>
      <c r="H15" s="117">
        <f t="shared" si="6"/>
        <v>3.259999999999998</v>
      </c>
      <c r="I15" s="116">
        <f t="shared" si="6"/>
        <v>3.3</v>
      </c>
      <c r="J15" s="119">
        <v>4</v>
      </c>
      <c r="K15" s="148">
        <v>21</v>
      </c>
      <c r="L15" s="148">
        <v>10.5</v>
      </c>
      <c r="M15" s="148">
        <v>38</v>
      </c>
      <c r="N15" s="148">
        <f t="shared" si="7"/>
        <v>4.33</v>
      </c>
      <c r="O15" s="148">
        <f t="shared" si="8"/>
        <v>3.4699999999999998</v>
      </c>
      <c r="P15" s="148">
        <f t="shared" si="9"/>
        <v>0.42000000000000032</v>
      </c>
      <c r="Q15" s="81">
        <f>ROUNDUP((N15*0.2*0.5),2)</f>
        <v>0.44</v>
      </c>
      <c r="R15" s="149">
        <f t="shared" si="10"/>
        <v>102</v>
      </c>
      <c r="S15" s="119">
        <v>38</v>
      </c>
      <c r="T15" s="119">
        <v>64</v>
      </c>
      <c r="U15" s="81">
        <f t="shared" si="11"/>
        <v>11.62</v>
      </c>
      <c r="V15" s="81">
        <f>ROUNDUP((R15*0.69*0.165*0.8),2)-0.01</f>
        <v>9.2899999999999991</v>
      </c>
      <c r="W15" s="81">
        <f t="shared" si="12"/>
        <v>1.1600000000000001</v>
      </c>
      <c r="X15" s="81">
        <f t="shared" si="13"/>
        <v>1.17</v>
      </c>
      <c r="Y15" s="119">
        <v>102</v>
      </c>
      <c r="Z15" s="81">
        <f t="shared" si="14"/>
        <v>16.829999999999998</v>
      </c>
      <c r="AA15" s="81">
        <f t="shared" si="15"/>
        <v>13.46</v>
      </c>
      <c r="AB15" s="81">
        <f t="shared" si="16"/>
        <v>1.6799999999999975</v>
      </c>
      <c r="AC15" s="81">
        <f>ROUNDUP((Z15*0.2*0.5),2)</f>
        <v>1.69</v>
      </c>
      <c r="AD15" s="81">
        <v>16</v>
      </c>
      <c r="AE15" s="81"/>
      <c r="AF15" s="119">
        <v>15</v>
      </c>
    </row>
    <row r="16" spans="1:32" s="152" customFormat="1" ht="21.6" hidden="1" customHeight="1">
      <c r="A16" s="114" t="s">
        <v>241</v>
      </c>
      <c r="B16" s="150">
        <f t="shared" si="0"/>
        <v>84.83</v>
      </c>
      <c r="C16" s="150">
        <f t="shared" si="1"/>
        <v>70.36</v>
      </c>
      <c r="D16" s="150">
        <f t="shared" si="2"/>
        <v>4.3400000000000043</v>
      </c>
      <c r="E16" s="150">
        <f t="shared" si="2"/>
        <v>10.129999999999999</v>
      </c>
      <c r="F16" s="151">
        <f t="shared" ref="F16:AD16" si="17">SUM(F17)</f>
        <v>84.83</v>
      </c>
      <c r="G16" s="151">
        <f t="shared" si="17"/>
        <v>70.36</v>
      </c>
      <c r="H16" s="151">
        <f t="shared" si="17"/>
        <v>4.3400000000000043</v>
      </c>
      <c r="I16" s="151">
        <f t="shared" si="17"/>
        <v>10.129999999999999</v>
      </c>
      <c r="J16" s="151">
        <f t="shared" si="17"/>
        <v>2</v>
      </c>
      <c r="K16" s="151">
        <f t="shared" si="17"/>
        <v>4</v>
      </c>
      <c r="L16" s="151">
        <f t="shared" si="17"/>
        <v>2.5</v>
      </c>
      <c r="M16" s="151">
        <f t="shared" si="17"/>
        <v>67</v>
      </c>
      <c r="N16" s="151">
        <f t="shared" si="17"/>
        <v>7.63</v>
      </c>
      <c r="O16" s="151">
        <f t="shared" si="17"/>
        <v>6.1099999999999994</v>
      </c>
      <c r="P16" s="151">
        <f t="shared" si="17"/>
        <v>0.4500000000000004</v>
      </c>
      <c r="Q16" s="151">
        <f t="shared" si="17"/>
        <v>1.07</v>
      </c>
      <c r="R16" s="151">
        <f t="shared" si="17"/>
        <v>232</v>
      </c>
      <c r="S16" s="151">
        <f t="shared" si="17"/>
        <v>67</v>
      </c>
      <c r="T16" s="151">
        <f t="shared" si="17"/>
        <v>165</v>
      </c>
      <c r="U16" s="151">
        <f t="shared" si="17"/>
        <v>26.42</v>
      </c>
      <c r="V16" s="151">
        <f t="shared" si="17"/>
        <v>21.13</v>
      </c>
      <c r="W16" s="151">
        <f t="shared" si="17"/>
        <v>1.590000000000003</v>
      </c>
      <c r="X16" s="151">
        <f t="shared" si="17"/>
        <v>3.6999999999999997</v>
      </c>
      <c r="Y16" s="151">
        <f t="shared" si="17"/>
        <v>232</v>
      </c>
      <c r="Z16" s="151">
        <f t="shared" si="17"/>
        <v>38.28</v>
      </c>
      <c r="AA16" s="151">
        <f t="shared" si="17"/>
        <v>30.62</v>
      </c>
      <c r="AB16" s="151">
        <f t="shared" si="17"/>
        <v>2.3000000000000007</v>
      </c>
      <c r="AC16" s="151">
        <f t="shared" si="17"/>
        <v>5.3599999999999994</v>
      </c>
      <c r="AD16" s="151">
        <f t="shared" si="17"/>
        <v>4</v>
      </c>
      <c r="AE16" s="146"/>
      <c r="AF16" s="147">
        <f>AF17</f>
        <v>0</v>
      </c>
    </row>
    <row r="17" spans="1:32" s="145" customFormat="1" ht="21.6" hidden="1" customHeight="1">
      <c r="A17" s="116" t="s">
        <v>242</v>
      </c>
      <c r="B17" s="117">
        <f t="shared" si="0"/>
        <v>84.83</v>
      </c>
      <c r="C17" s="117">
        <f t="shared" si="1"/>
        <v>70.36</v>
      </c>
      <c r="D17" s="117">
        <f t="shared" si="2"/>
        <v>4.3400000000000043</v>
      </c>
      <c r="E17" s="117">
        <f t="shared" si="2"/>
        <v>10.129999999999999</v>
      </c>
      <c r="F17" s="117">
        <f t="shared" si="4"/>
        <v>84.83</v>
      </c>
      <c r="G17" s="117">
        <f>SUM(J17,K17,L17,O17,V17,AA17,AD17,AE17)</f>
        <v>70.36</v>
      </c>
      <c r="H17" s="117">
        <f>SUM(P17,W17,AB17)</f>
        <v>4.3400000000000043</v>
      </c>
      <c r="I17" s="116">
        <f>SUM(Q17,X17,AC17)</f>
        <v>10.129999999999999</v>
      </c>
      <c r="J17" s="118">
        <v>2</v>
      </c>
      <c r="K17" s="148">
        <v>4</v>
      </c>
      <c r="L17" s="148">
        <v>2.5</v>
      </c>
      <c r="M17" s="148">
        <v>67</v>
      </c>
      <c r="N17" s="148">
        <f t="shared" si="7"/>
        <v>7.63</v>
      </c>
      <c r="O17" s="148">
        <f t="shared" si="8"/>
        <v>6.1099999999999994</v>
      </c>
      <c r="P17" s="148">
        <f t="shared" si="9"/>
        <v>0.4500000000000004</v>
      </c>
      <c r="Q17" s="81">
        <f>ROUNDUP((N17*0.2*0.7),2)</f>
        <v>1.07</v>
      </c>
      <c r="R17" s="149">
        <f t="shared" si="10"/>
        <v>232</v>
      </c>
      <c r="S17" s="119">
        <v>67</v>
      </c>
      <c r="T17" s="119">
        <v>165</v>
      </c>
      <c r="U17" s="81">
        <f t="shared" si="11"/>
        <v>26.42</v>
      </c>
      <c r="V17" s="81">
        <f>ROUNDUP((R17*0.69*0.165*0.8),2)-0.01</f>
        <v>21.13</v>
      </c>
      <c r="W17" s="81">
        <f>U17-V17-X17</f>
        <v>1.590000000000003</v>
      </c>
      <c r="X17" s="81">
        <f>ROUNDUP((U17*0.2*0.7),2)</f>
        <v>3.6999999999999997</v>
      </c>
      <c r="Y17" s="119">
        <v>232</v>
      </c>
      <c r="Z17" s="81">
        <f t="shared" si="14"/>
        <v>38.28</v>
      </c>
      <c r="AA17" s="81">
        <f t="shared" si="15"/>
        <v>30.62</v>
      </c>
      <c r="AB17" s="81">
        <f t="shared" si="16"/>
        <v>2.3000000000000007</v>
      </c>
      <c r="AC17" s="81">
        <f>ROUNDUP((Z17*0.2*0.7),2)</f>
        <v>5.3599999999999994</v>
      </c>
      <c r="AD17" s="81">
        <v>4</v>
      </c>
      <c r="AE17" s="81"/>
      <c r="AF17" s="119">
        <v>0</v>
      </c>
    </row>
    <row r="18" spans="1:32" s="152" customFormat="1" ht="21.6" hidden="1" customHeight="1">
      <c r="A18" s="114" t="s">
        <v>243</v>
      </c>
      <c r="B18" s="150">
        <f t="shared" si="0"/>
        <v>1083.5800000000002</v>
      </c>
      <c r="C18" s="150">
        <f t="shared" si="1"/>
        <v>1034.01</v>
      </c>
      <c r="D18" s="150">
        <f t="shared" si="2"/>
        <v>34.660000000000004</v>
      </c>
      <c r="E18" s="150">
        <f t="shared" si="2"/>
        <v>14.91</v>
      </c>
      <c r="F18" s="151">
        <f t="shared" ref="F18:AD18" si="18">SUM(F19:F22)</f>
        <v>1010.5800000000002</v>
      </c>
      <c r="G18" s="151">
        <f t="shared" si="18"/>
        <v>961.01</v>
      </c>
      <c r="H18" s="151">
        <f t="shared" si="18"/>
        <v>34.660000000000004</v>
      </c>
      <c r="I18" s="151">
        <f t="shared" si="18"/>
        <v>14.91</v>
      </c>
      <c r="J18" s="151">
        <f t="shared" si="18"/>
        <v>147</v>
      </c>
      <c r="K18" s="151">
        <f t="shared" si="18"/>
        <v>317.95</v>
      </c>
      <c r="L18" s="151">
        <f t="shared" si="18"/>
        <v>166.85</v>
      </c>
      <c r="M18" s="151">
        <f t="shared" si="18"/>
        <v>172</v>
      </c>
      <c r="N18" s="151">
        <f t="shared" si="18"/>
        <v>19.590000000000003</v>
      </c>
      <c r="O18" s="151">
        <f t="shared" si="18"/>
        <v>15.69</v>
      </c>
      <c r="P18" s="151">
        <f t="shared" si="18"/>
        <v>2.7200000000000024</v>
      </c>
      <c r="Q18" s="151">
        <f t="shared" si="18"/>
        <v>1.18</v>
      </c>
      <c r="R18" s="151">
        <f t="shared" si="18"/>
        <v>819</v>
      </c>
      <c r="S18" s="151">
        <f t="shared" si="18"/>
        <v>172</v>
      </c>
      <c r="T18" s="151">
        <f t="shared" si="18"/>
        <v>647</v>
      </c>
      <c r="U18" s="151">
        <f t="shared" si="18"/>
        <v>93.25</v>
      </c>
      <c r="V18" s="151">
        <f t="shared" si="18"/>
        <v>74.61</v>
      </c>
      <c r="W18" s="151">
        <f t="shared" si="18"/>
        <v>13.029999999999998</v>
      </c>
      <c r="X18" s="151">
        <f t="shared" si="18"/>
        <v>5.6099999999999994</v>
      </c>
      <c r="Y18" s="151">
        <f t="shared" si="18"/>
        <v>819</v>
      </c>
      <c r="Z18" s="151">
        <f t="shared" si="18"/>
        <v>135.13999999999999</v>
      </c>
      <c r="AA18" s="151">
        <f t="shared" si="18"/>
        <v>108.11</v>
      </c>
      <c r="AB18" s="151">
        <f t="shared" si="18"/>
        <v>18.910000000000004</v>
      </c>
      <c r="AC18" s="151">
        <f t="shared" si="18"/>
        <v>8.1199999999999992</v>
      </c>
      <c r="AD18" s="151">
        <f t="shared" si="18"/>
        <v>124</v>
      </c>
      <c r="AE18" s="146">
        <v>6.83</v>
      </c>
      <c r="AF18" s="147">
        <f>SUM(AF19:AF22)</f>
        <v>73</v>
      </c>
    </row>
    <row r="19" spans="1:32" s="145" customFormat="1" ht="21.6" hidden="1" customHeight="1">
      <c r="A19" s="116" t="s">
        <v>244</v>
      </c>
      <c r="B19" s="117">
        <f t="shared" si="0"/>
        <v>87.2</v>
      </c>
      <c r="C19" s="117">
        <f t="shared" si="1"/>
        <v>87.2</v>
      </c>
      <c r="D19" s="117">
        <f t="shared" si="2"/>
        <v>0</v>
      </c>
      <c r="E19" s="117">
        <f t="shared" si="2"/>
        <v>0</v>
      </c>
      <c r="F19" s="117">
        <f t="shared" si="4"/>
        <v>57.2</v>
      </c>
      <c r="G19" s="117">
        <f>SUM(J19,K19,L19,O19,V19,AA19,AD19,AE19)</f>
        <v>57.2</v>
      </c>
      <c r="H19" s="117"/>
      <c r="I19" s="116"/>
      <c r="J19" s="118"/>
      <c r="K19" s="148">
        <v>-0.8</v>
      </c>
      <c r="L19" s="148"/>
      <c r="M19" s="148"/>
      <c r="N19" s="148"/>
      <c r="O19" s="148"/>
      <c r="P19" s="148"/>
      <c r="Q19" s="81"/>
      <c r="R19" s="149"/>
      <c r="S19" s="119"/>
      <c r="T19" s="119"/>
      <c r="U19" s="81"/>
      <c r="V19" s="81"/>
      <c r="W19" s="81"/>
      <c r="X19" s="81"/>
      <c r="Y19" s="119"/>
      <c r="Z19" s="81"/>
      <c r="AA19" s="81"/>
      <c r="AB19" s="81"/>
      <c r="AC19" s="81"/>
      <c r="AD19" s="81">
        <v>57</v>
      </c>
      <c r="AE19" s="81">
        <v>1</v>
      </c>
      <c r="AF19" s="119">
        <v>30</v>
      </c>
    </row>
    <row r="20" spans="1:32" s="145" customFormat="1" ht="21.6" hidden="1" customHeight="1">
      <c r="A20" s="116" t="s">
        <v>245</v>
      </c>
      <c r="B20" s="117">
        <f t="shared" si="0"/>
        <v>337.01000000000005</v>
      </c>
      <c r="C20" s="117">
        <f t="shared" si="1"/>
        <v>315.39000000000004</v>
      </c>
      <c r="D20" s="117">
        <f t="shared" si="2"/>
        <v>15.120000000000001</v>
      </c>
      <c r="E20" s="117">
        <f t="shared" si="2"/>
        <v>6.5</v>
      </c>
      <c r="F20" s="117">
        <f t="shared" si="4"/>
        <v>322.01000000000005</v>
      </c>
      <c r="G20" s="117">
        <f>SUM(J20,K20,L20,O20,V20,AA20,AD20,AE20)</f>
        <v>300.39000000000004</v>
      </c>
      <c r="H20" s="117">
        <f t="shared" ref="H20:I22" si="19">SUM(P20,W20,AB20)</f>
        <v>15.120000000000001</v>
      </c>
      <c r="I20" s="116">
        <f t="shared" si="19"/>
        <v>6.5</v>
      </c>
      <c r="J20" s="118">
        <v>145.5</v>
      </c>
      <c r="K20" s="148">
        <v>11.05</v>
      </c>
      <c r="L20" s="148">
        <v>10</v>
      </c>
      <c r="M20" s="148">
        <v>149</v>
      </c>
      <c r="N20" s="148">
        <f t="shared" si="7"/>
        <v>16.970000000000002</v>
      </c>
      <c r="O20" s="148">
        <f>ROUNDUP((M20*0.165*0.69*0.8),2)+0.01</f>
        <v>13.59</v>
      </c>
      <c r="P20" s="148">
        <f t="shared" si="9"/>
        <v>2.3600000000000025</v>
      </c>
      <c r="Q20" s="81">
        <f>ROUNDUP((N20*0.2*0.3),2)</f>
        <v>1.02</v>
      </c>
      <c r="R20" s="149">
        <f t="shared" si="10"/>
        <v>327</v>
      </c>
      <c r="S20" s="119">
        <v>149</v>
      </c>
      <c r="T20" s="119">
        <v>178</v>
      </c>
      <c r="U20" s="81">
        <f t="shared" si="11"/>
        <v>37.229999999999997</v>
      </c>
      <c r="V20" s="81">
        <f>ROUNDUP((R20*0.69*0.165*0.8),2)</f>
        <v>29.790000000000003</v>
      </c>
      <c r="W20" s="81">
        <f>U20-V20-X20</f>
        <v>5.199999999999994</v>
      </c>
      <c r="X20" s="81">
        <f>ROUNDUP((U20*0.2*0.3),2)</f>
        <v>2.2399999999999998</v>
      </c>
      <c r="Y20" s="119">
        <v>327</v>
      </c>
      <c r="Z20" s="81">
        <f t="shared" si="14"/>
        <v>53.96</v>
      </c>
      <c r="AA20" s="81">
        <f t="shared" si="15"/>
        <v>43.16</v>
      </c>
      <c r="AB20" s="81">
        <f t="shared" si="16"/>
        <v>7.5600000000000041</v>
      </c>
      <c r="AC20" s="81">
        <f>ROUNDUP((Z20*0.2*0.3),2)</f>
        <v>3.2399999999999998</v>
      </c>
      <c r="AD20" s="81">
        <v>43</v>
      </c>
      <c r="AE20" s="81">
        <v>4.3</v>
      </c>
      <c r="AF20" s="119">
        <v>15</v>
      </c>
    </row>
    <row r="21" spans="1:32" s="145" customFormat="1" ht="21.6" hidden="1" customHeight="1">
      <c r="A21" s="116" t="s">
        <v>246</v>
      </c>
      <c r="B21" s="117">
        <f t="shared" si="0"/>
        <v>296.95</v>
      </c>
      <c r="C21" s="117">
        <f t="shared" si="1"/>
        <v>289.52</v>
      </c>
      <c r="D21" s="117">
        <f t="shared" si="2"/>
        <v>5.1899999999999995</v>
      </c>
      <c r="E21" s="117">
        <f t="shared" si="2"/>
        <v>2.2400000000000002</v>
      </c>
      <c r="F21" s="117">
        <f t="shared" si="4"/>
        <v>283.95</v>
      </c>
      <c r="G21" s="117">
        <f>SUM(J21,K21,L21,O21,V21,AA21,AD21,AE21)</f>
        <v>276.52</v>
      </c>
      <c r="H21" s="117">
        <f t="shared" si="19"/>
        <v>5.1899999999999995</v>
      </c>
      <c r="I21" s="116">
        <f t="shared" si="19"/>
        <v>2.2400000000000002</v>
      </c>
      <c r="J21" s="118">
        <v>1.5</v>
      </c>
      <c r="K21" s="148">
        <v>144.5</v>
      </c>
      <c r="L21" s="148">
        <v>75.25</v>
      </c>
      <c r="M21" s="148">
        <v>23</v>
      </c>
      <c r="N21" s="148">
        <f t="shared" si="7"/>
        <v>2.6199999999999997</v>
      </c>
      <c r="O21" s="148">
        <f t="shared" si="8"/>
        <v>2.0999999999999996</v>
      </c>
      <c r="P21" s="148">
        <f t="shared" si="9"/>
        <v>0.36</v>
      </c>
      <c r="Q21" s="81">
        <f>ROUNDUP((N21*0.2*0.3),2)</f>
        <v>0.16</v>
      </c>
      <c r="R21" s="149">
        <f t="shared" si="10"/>
        <v>124</v>
      </c>
      <c r="S21" s="119">
        <v>23</v>
      </c>
      <c r="T21" s="119">
        <v>101</v>
      </c>
      <c r="U21" s="81">
        <f t="shared" si="11"/>
        <v>14.12</v>
      </c>
      <c r="V21" s="81">
        <f>ROUNDUP((R21*0.69*0.165*0.8),2)</f>
        <v>11.299999999999999</v>
      </c>
      <c r="W21" s="81">
        <f>U21-V21-X21</f>
        <v>1.9700000000000002</v>
      </c>
      <c r="X21" s="81">
        <f>ROUNDUP((U21*0.2*0.3),2)</f>
        <v>0.85</v>
      </c>
      <c r="Y21" s="119">
        <v>124</v>
      </c>
      <c r="Z21" s="81">
        <f t="shared" si="14"/>
        <v>20.46</v>
      </c>
      <c r="AA21" s="81">
        <f t="shared" si="15"/>
        <v>16.37</v>
      </c>
      <c r="AB21" s="81">
        <f t="shared" si="16"/>
        <v>2.86</v>
      </c>
      <c r="AC21" s="81">
        <f>ROUNDUP((Z21*0.2*0.3),2)</f>
        <v>1.23</v>
      </c>
      <c r="AD21" s="81">
        <v>24</v>
      </c>
      <c r="AE21" s="81">
        <v>1.5</v>
      </c>
      <c r="AF21" s="119">
        <v>13</v>
      </c>
    </row>
    <row r="22" spans="1:32" s="145" customFormat="1" ht="21.6" hidden="1" customHeight="1">
      <c r="A22" s="153" t="s">
        <v>247</v>
      </c>
      <c r="B22" s="117">
        <f t="shared" si="0"/>
        <v>362.42</v>
      </c>
      <c r="C22" s="117">
        <f t="shared" si="1"/>
        <v>341.9</v>
      </c>
      <c r="D22" s="117">
        <f t="shared" si="2"/>
        <v>14.350000000000003</v>
      </c>
      <c r="E22" s="117">
        <f t="shared" si="2"/>
        <v>6.17</v>
      </c>
      <c r="F22" s="117">
        <f t="shared" si="4"/>
        <v>347.42</v>
      </c>
      <c r="G22" s="117">
        <f>SUM(J22,K22,L22,O22,V22,AA22,AD22,AE22)</f>
        <v>326.89999999999998</v>
      </c>
      <c r="H22" s="117">
        <f t="shared" si="19"/>
        <v>14.350000000000003</v>
      </c>
      <c r="I22" s="116">
        <f t="shared" si="19"/>
        <v>6.17</v>
      </c>
      <c r="J22" s="118"/>
      <c r="K22" s="148">
        <v>163.19999999999999</v>
      </c>
      <c r="L22" s="148">
        <v>81.599999999999994</v>
      </c>
      <c r="M22" s="148"/>
      <c r="N22" s="148"/>
      <c r="O22" s="148"/>
      <c r="P22" s="148"/>
      <c r="Q22" s="81"/>
      <c r="R22" s="149">
        <f t="shared" si="10"/>
        <v>368</v>
      </c>
      <c r="S22" s="119"/>
      <c r="T22" s="119">
        <v>368</v>
      </c>
      <c r="U22" s="81">
        <f t="shared" si="11"/>
        <v>41.9</v>
      </c>
      <c r="V22" s="81">
        <f>ROUNDUP((R22*0.69*0.165*0.8),2)</f>
        <v>33.519999999999996</v>
      </c>
      <c r="W22" s="81">
        <f>U22-V22-X22</f>
        <v>5.860000000000003</v>
      </c>
      <c r="X22" s="81">
        <f>ROUNDUP((U22*0.2*0.3),2)</f>
        <v>2.5199999999999996</v>
      </c>
      <c r="Y22" s="119">
        <v>368</v>
      </c>
      <c r="Z22" s="81">
        <f t="shared" si="14"/>
        <v>60.72</v>
      </c>
      <c r="AA22" s="81">
        <f t="shared" si="15"/>
        <v>48.58</v>
      </c>
      <c r="AB22" s="81">
        <f t="shared" si="16"/>
        <v>8.49</v>
      </c>
      <c r="AC22" s="81">
        <f>ROUNDUP((Z22*0.2*0.3),2)</f>
        <v>3.65</v>
      </c>
      <c r="AD22" s="81"/>
      <c r="AE22" s="81"/>
      <c r="AF22" s="119">
        <v>15</v>
      </c>
    </row>
    <row r="23" spans="1:32" s="152" customFormat="1" ht="21.6" hidden="1" customHeight="1">
      <c r="A23" s="114" t="s">
        <v>248</v>
      </c>
      <c r="B23" s="150">
        <f t="shared" si="0"/>
        <v>2303.46</v>
      </c>
      <c r="C23" s="150">
        <f t="shared" si="1"/>
        <v>2221.8599999999997</v>
      </c>
      <c r="D23" s="150">
        <f t="shared" si="2"/>
        <v>57.089999999999989</v>
      </c>
      <c r="E23" s="150">
        <f t="shared" si="2"/>
        <v>24.51</v>
      </c>
      <c r="F23" s="151">
        <f>SUM(F24:F25)</f>
        <v>2243.46</v>
      </c>
      <c r="G23" s="151">
        <f>SUM(G24:G25)</f>
        <v>2161.8599999999997</v>
      </c>
      <c r="H23" s="151">
        <f t="shared" ref="H23:AB23" si="20">SUM(H24:H25)</f>
        <v>57.089999999999989</v>
      </c>
      <c r="I23" s="151">
        <f t="shared" si="20"/>
        <v>24.51</v>
      </c>
      <c r="J23" s="151">
        <f t="shared" si="20"/>
        <v>738.11</v>
      </c>
      <c r="K23" s="151">
        <f t="shared" si="20"/>
        <v>708.94</v>
      </c>
      <c r="L23" s="151">
        <f t="shared" si="20"/>
        <v>355.42999999999995</v>
      </c>
      <c r="M23" s="151">
        <f t="shared" si="20"/>
        <v>93</v>
      </c>
      <c r="N23" s="151">
        <f t="shared" si="20"/>
        <v>10.6</v>
      </c>
      <c r="O23" s="151">
        <f t="shared" si="20"/>
        <v>8.4899999999999984</v>
      </c>
      <c r="P23" s="151">
        <f t="shared" si="20"/>
        <v>1.4600000000000009</v>
      </c>
      <c r="Q23" s="151">
        <f t="shared" si="20"/>
        <v>0.65</v>
      </c>
      <c r="R23" s="151">
        <f t="shared" si="20"/>
        <v>1425</v>
      </c>
      <c r="S23" s="151"/>
      <c r="T23" s="151">
        <f t="shared" si="20"/>
        <v>1425</v>
      </c>
      <c r="U23" s="151">
        <f t="shared" si="20"/>
        <v>162.25</v>
      </c>
      <c r="V23" s="151">
        <f t="shared" si="20"/>
        <v>129.79</v>
      </c>
      <c r="W23" s="151">
        <f t="shared" si="20"/>
        <v>22.72</v>
      </c>
      <c r="X23" s="151">
        <f t="shared" si="20"/>
        <v>9.74</v>
      </c>
      <c r="Y23" s="151">
        <f>SUM(Y24:Y25)</f>
        <v>1425</v>
      </c>
      <c r="Z23" s="151">
        <f t="shared" si="20"/>
        <v>235.12999999999997</v>
      </c>
      <c r="AA23" s="151">
        <f t="shared" si="20"/>
        <v>188.1</v>
      </c>
      <c r="AB23" s="151">
        <f t="shared" si="20"/>
        <v>32.909999999999989</v>
      </c>
      <c r="AC23" s="151">
        <f>SUM(AC24:AC25)</f>
        <v>14.120000000000001</v>
      </c>
      <c r="AD23" s="151">
        <f>SUM(AD24:AD25)</f>
        <v>33</v>
      </c>
      <c r="AE23" s="146"/>
      <c r="AF23" s="147">
        <f>SUM(AF24:AF25)</f>
        <v>60</v>
      </c>
    </row>
    <row r="24" spans="1:32" s="145" customFormat="1" ht="21.6" hidden="1" customHeight="1">
      <c r="A24" s="116" t="s">
        <v>249</v>
      </c>
      <c r="B24" s="117">
        <f t="shared" si="0"/>
        <v>881.33999999999992</v>
      </c>
      <c r="C24" s="117">
        <f t="shared" si="1"/>
        <v>878.03</v>
      </c>
      <c r="D24" s="117">
        <f t="shared" si="2"/>
        <v>2.2999999999999998</v>
      </c>
      <c r="E24" s="117">
        <f t="shared" si="2"/>
        <v>1.01</v>
      </c>
      <c r="F24" s="117">
        <f t="shared" si="4"/>
        <v>851.33999999999992</v>
      </c>
      <c r="G24" s="117">
        <f>SUM(J24,K24,L24,O24,V24,AA24,AD24,AE24)</f>
        <v>848.03</v>
      </c>
      <c r="H24" s="117">
        <f>SUM(P24,W24,AB24)</f>
        <v>2.2999999999999998</v>
      </c>
      <c r="I24" s="116">
        <f>SUM(Q24,X24,AC24)</f>
        <v>1.01</v>
      </c>
      <c r="J24" s="118">
        <f>160.75-4.86</f>
        <v>155.88999999999999</v>
      </c>
      <c r="K24" s="148">
        <v>432.61</v>
      </c>
      <c r="L24" s="148">
        <v>217.26</v>
      </c>
      <c r="M24" s="148">
        <v>28</v>
      </c>
      <c r="N24" s="148">
        <f t="shared" si="7"/>
        <v>3.19</v>
      </c>
      <c r="O24" s="148">
        <f t="shared" si="8"/>
        <v>2.5599999999999996</v>
      </c>
      <c r="P24" s="148">
        <f t="shared" si="9"/>
        <v>0.43000000000000033</v>
      </c>
      <c r="Q24" s="81">
        <f>ROUNDUP((N24*0.2*0.3),2)</f>
        <v>0.2</v>
      </c>
      <c r="R24" s="149">
        <f t="shared" si="10"/>
        <v>48</v>
      </c>
      <c r="S24" s="119"/>
      <c r="T24" s="119">
        <v>48</v>
      </c>
      <c r="U24" s="81">
        <f t="shared" si="11"/>
        <v>5.47</v>
      </c>
      <c r="V24" s="81">
        <f>ROUNDUP((R24*0.69*0.165*0.8),2)-0.01</f>
        <v>4.37</v>
      </c>
      <c r="W24" s="81">
        <f>U24-V24-X24</f>
        <v>0.76999999999999957</v>
      </c>
      <c r="X24" s="81">
        <f>ROUNDUP((U24*0.2*0.3),2)</f>
        <v>0.33</v>
      </c>
      <c r="Y24" s="119">
        <v>48</v>
      </c>
      <c r="Z24" s="81">
        <f t="shared" si="14"/>
        <v>7.92</v>
      </c>
      <c r="AA24" s="81">
        <f t="shared" si="15"/>
        <v>6.34</v>
      </c>
      <c r="AB24" s="81">
        <f t="shared" si="16"/>
        <v>1.1000000000000001</v>
      </c>
      <c r="AC24" s="81">
        <f>ROUNDUP((Z24*0.2*0.3),2)</f>
        <v>0.48</v>
      </c>
      <c r="AD24" s="81">
        <v>29</v>
      </c>
      <c r="AE24" s="81"/>
      <c r="AF24" s="119">
        <v>30</v>
      </c>
    </row>
    <row r="25" spans="1:32" s="145" customFormat="1" ht="21.6" hidden="1" customHeight="1">
      <c r="A25" s="116" t="s">
        <v>250</v>
      </c>
      <c r="B25" s="117">
        <f t="shared" si="0"/>
        <v>1422.12</v>
      </c>
      <c r="C25" s="117">
        <f t="shared" si="1"/>
        <v>1343.83</v>
      </c>
      <c r="D25" s="117">
        <f t="shared" si="2"/>
        <v>54.789999999999992</v>
      </c>
      <c r="E25" s="117">
        <f t="shared" si="2"/>
        <v>23.5</v>
      </c>
      <c r="F25" s="117">
        <f t="shared" si="4"/>
        <v>1392.12</v>
      </c>
      <c r="G25" s="117">
        <f>SUM(J25,K25,L25,O25,V25,AA25,AD25,AE25)</f>
        <v>1313.83</v>
      </c>
      <c r="H25" s="117">
        <f>SUM(P25,W25,AB25)</f>
        <v>54.789999999999992</v>
      </c>
      <c r="I25" s="116">
        <f>SUM(Q25,X25,AC25)</f>
        <v>23.5</v>
      </c>
      <c r="J25" s="118">
        <v>582.22</v>
      </c>
      <c r="K25" s="148">
        <v>276.33</v>
      </c>
      <c r="L25" s="148">
        <v>138.16999999999999</v>
      </c>
      <c r="M25" s="148">
        <v>65</v>
      </c>
      <c r="N25" s="148">
        <f t="shared" si="7"/>
        <v>7.41</v>
      </c>
      <c r="O25" s="148">
        <f t="shared" si="8"/>
        <v>5.93</v>
      </c>
      <c r="P25" s="148">
        <f t="shared" si="9"/>
        <v>1.0300000000000005</v>
      </c>
      <c r="Q25" s="81">
        <f>ROUNDUP((N25*0.2*0.3),2)</f>
        <v>0.45</v>
      </c>
      <c r="R25" s="149">
        <f t="shared" si="10"/>
        <v>1377</v>
      </c>
      <c r="S25" s="119"/>
      <c r="T25" s="119">
        <v>1377</v>
      </c>
      <c r="U25" s="81">
        <f t="shared" si="11"/>
        <v>156.78</v>
      </c>
      <c r="V25" s="81">
        <f>ROUNDUP((R25*0.69*0.165*0.8),2)</f>
        <v>125.42</v>
      </c>
      <c r="W25" s="81">
        <f>U25-V25-X25</f>
        <v>21.95</v>
      </c>
      <c r="X25" s="81">
        <f>ROUNDUP((U25*0.2*0.3),2)</f>
        <v>9.41</v>
      </c>
      <c r="Y25" s="119">
        <v>1377</v>
      </c>
      <c r="Z25" s="81">
        <f t="shared" si="14"/>
        <v>227.20999999999998</v>
      </c>
      <c r="AA25" s="81">
        <f t="shared" si="15"/>
        <v>181.76</v>
      </c>
      <c r="AB25" s="81">
        <f t="shared" si="16"/>
        <v>31.809999999999988</v>
      </c>
      <c r="AC25" s="81">
        <f>ROUNDUP((Z25*0.2*0.3),2)</f>
        <v>13.64</v>
      </c>
      <c r="AD25" s="81">
        <v>4</v>
      </c>
      <c r="AE25" s="81"/>
      <c r="AF25" s="119">
        <v>30</v>
      </c>
    </row>
    <row r="26" spans="1:32" s="152" customFormat="1" ht="21.6" hidden="1" customHeight="1">
      <c r="A26" s="114" t="s">
        <v>251</v>
      </c>
      <c r="B26" s="150">
        <f t="shared" si="0"/>
        <v>224.82</v>
      </c>
      <c r="C26" s="150">
        <f t="shared" si="1"/>
        <v>217.58</v>
      </c>
      <c r="D26" s="150">
        <f t="shared" si="2"/>
        <v>2.1399999999999988</v>
      </c>
      <c r="E26" s="150">
        <f t="shared" si="2"/>
        <v>5.0999999999999996</v>
      </c>
      <c r="F26" s="151">
        <f t="shared" ref="F26:AD26" si="21">SUM(F27:F30)</f>
        <v>149.82</v>
      </c>
      <c r="G26" s="151">
        <f t="shared" si="21"/>
        <v>142.58000000000001</v>
      </c>
      <c r="H26" s="151">
        <f t="shared" si="21"/>
        <v>2.1399999999999988</v>
      </c>
      <c r="I26" s="151">
        <f t="shared" si="21"/>
        <v>5.0999999999999996</v>
      </c>
      <c r="J26" s="151">
        <f t="shared" si="21"/>
        <v>3</v>
      </c>
      <c r="K26" s="151">
        <f t="shared" si="21"/>
        <v>18.600000000000001</v>
      </c>
      <c r="L26" s="151">
        <f t="shared" si="21"/>
        <v>9.75</v>
      </c>
      <c r="M26" s="151">
        <f t="shared" si="21"/>
        <v>30</v>
      </c>
      <c r="N26" s="151">
        <f t="shared" si="21"/>
        <v>3.43</v>
      </c>
      <c r="O26" s="151">
        <f t="shared" si="21"/>
        <v>2.74</v>
      </c>
      <c r="P26" s="151">
        <f t="shared" si="21"/>
        <v>0.18999999999999995</v>
      </c>
      <c r="Q26" s="151">
        <f t="shared" si="21"/>
        <v>0.5</v>
      </c>
      <c r="R26" s="151">
        <f t="shared" si="21"/>
        <v>117</v>
      </c>
      <c r="S26" s="151">
        <f t="shared" si="21"/>
        <v>28</v>
      </c>
      <c r="T26" s="151">
        <f t="shared" si="21"/>
        <v>89</v>
      </c>
      <c r="U26" s="151">
        <f t="shared" si="21"/>
        <v>13.33</v>
      </c>
      <c r="V26" s="151">
        <f t="shared" si="21"/>
        <v>10.66</v>
      </c>
      <c r="W26" s="151">
        <f t="shared" si="21"/>
        <v>0.79000000000000048</v>
      </c>
      <c r="X26" s="151">
        <f t="shared" si="21"/>
        <v>1.8800000000000001</v>
      </c>
      <c r="Y26" s="151">
        <f t="shared" si="21"/>
        <v>117</v>
      </c>
      <c r="Z26" s="151">
        <f t="shared" si="21"/>
        <v>19.309999999999999</v>
      </c>
      <c r="AA26" s="151">
        <f t="shared" si="21"/>
        <v>15.430000000000001</v>
      </c>
      <c r="AB26" s="151">
        <f t="shared" si="21"/>
        <v>1.1599999999999986</v>
      </c>
      <c r="AC26" s="151">
        <f t="shared" si="21"/>
        <v>2.7199999999999998</v>
      </c>
      <c r="AD26" s="151">
        <f t="shared" si="21"/>
        <v>80</v>
      </c>
      <c r="AE26" s="146">
        <v>2.4</v>
      </c>
      <c r="AF26" s="147">
        <f>SUM(AF27:AF30)</f>
        <v>75</v>
      </c>
    </row>
    <row r="27" spans="1:32" s="145" customFormat="1" ht="21.6" hidden="1" customHeight="1">
      <c r="A27" s="115" t="s">
        <v>252</v>
      </c>
      <c r="B27" s="117">
        <f t="shared" si="0"/>
        <v>86.78</v>
      </c>
      <c r="C27" s="117">
        <f t="shared" si="1"/>
        <v>85.5</v>
      </c>
      <c r="D27" s="117">
        <f t="shared" si="2"/>
        <v>0.36999999999999944</v>
      </c>
      <c r="E27" s="117">
        <f t="shared" si="2"/>
        <v>0.91</v>
      </c>
      <c r="F27" s="117">
        <f t="shared" si="4"/>
        <v>56.779999999999994</v>
      </c>
      <c r="G27" s="117">
        <f>SUM(J27,K27,L27,O27,V27,AA27,AD27,AE27)</f>
        <v>55.5</v>
      </c>
      <c r="H27" s="117">
        <f t="shared" ref="H27:I30" si="22">SUM(P27,W27,AB27)</f>
        <v>0.36999999999999944</v>
      </c>
      <c r="I27" s="116">
        <f t="shared" si="22"/>
        <v>0.91</v>
      </c>
      <c r="J27" s="118"/>
      <c r="K27" s="148"/>
      <c r="L27" s="148"/>
      <c r="M27" s="148">
        <v>7</v>
      </c>
      <c r="N27" s="148">
        <f t="shared" si="7"/>
        <v>0.8</v>
      </c>
      <c r="O27" s="148">
        <f t="shared" si="8"/>
        <v>0.64</v>
      </c>
      <c r="P27" s="148">
        <f t="shared" si="9"/>
        <v>4.0000000000000036E-2</v>
      </c>
      <c r="Q27" s="81">
        <f>ROUNDUP((N27*0.2*0.7),2)</f>
        <v>0.12</v>
      </c>
      <c r="R27" s="149">
        <f t="shared" si="10"/>
        <v>20</v>
      </c>
      <c r="S27" s="119">
        <v>7</v>
      </c>
      <c r="T27" s="119">
        <v>13</v>
      </c>
      <c r="U27" s="81">
        <f t="shared" si="11"/>
        <v>2.2799999999999998</v>
      </c>
      <c r="V27" s="81">
        <f>ROUNDUP((R27*0.69*0.165*0.8),2)-0.01</f>
        <v>1.82</v>
      </c>
      <c r="W27" s="81">
        <f>U27-V27-X27</f>
        <v>0.13999999999999974</v>
      </c>
      <c r="X27" s="81">
        <f>ROUNDUP((U27*0.2*0.7),2)</f>
        <v>0.32</v>
      </c>
      <c r="Y27" s="119">
        <v>20</v>
      </c>
      <c r="Z27" s="81">
        <f t="shared" si="14"/>
        <v>3.3</v>
      </c>
      <c r="AA27" s="81">
        <f t="shared" si="15"/>
        <v>2.64</v>
      </c>
      <c r="AB27" s="81">
        <f t="shared" si="16"/>
        <v>0.18999999999999967</v>
      </c>
      <c r="AC27" s="81">
        <f>ROUNDUP((Z27*0.2*0.7),2)</f>
        <v>0.47000000000000003</v>
      </c>
      <c r="AD27" s="81">
        <v>48</v>
      </c>
      <c r="AE27" s="81">
        <v>2.4</v>
      </c>
      <c r="AF27" s="119">
        <v>30</v>
      </c>
    </row>
    <row r="28" spans="1:32" s="145" customFormat="1" ht="21.6" hidden="1" customHeight="1">
      <c r="A28" s="116" t="s">
        <v>253</v>
      </c>
      <c r="B28" s="117">
        <f t="shared" si="0"/>
        <v>19</v>
      </c>
      <c r="C28" s="117">
        <f t="shared" si="1"/>
        <v>19</v>
      </c>
      <c r="D28" s="117">
        <f t="shared" si="2"/>
        <v>0</v>
      </c>
      <c r="E28" s="117">
        <f t="shared" si="2"/>
        <v>0</v>
      </c>
      <c r="F28" s="117">
        <f t="shared" si="4"/>
        <v>4</v>
      </c>
      <c r="G28" s="117">
        <f>SUM(J28,K28,L28,O28,V28,AA28,AD28,AE28)</f>
        <v>4</v>
      </c>
      <c r="H28" s="117"/>
      <c r="I28" s="116"/>
      <c r="J28" s="118"/>
      <c r="K28" s="148"/>
      <c r="L28" s="148"/>
      <c r="M28" s="148"/>
      <c r="N28" s="148"/>
      <c r="O28" s="148"/>
      <c r="P28" s="148"/>
      <c r="Q28" s="81"/>
      <c r="R28" s="149"/>
      <c r="S28" s="119"/>
      <c r="T28" s="119"/>
      <c r="U28" s="81"/>
      <c r="V28" s="81"/>
      <c r="W28" s="81"/>
      <c r="X28" s="81"/>
      <c r="Y28" s="119"/>
      <c r="Z28" s="81"/>
      <c r="AA28" s="81"/>
      <c r="AB28" s="81"/>
      <c r="AC28" s="81"/>
      <c r="AD28" s="81">
        <v>4</v>
      </c>
      <c r="AE28" s="81"/>
      <c r="AF28" s="119">
        <v>15</v>
      </c>
    </row>
    <row r="29" spans="1:32" s="145" customFormat="1" ht="21.6" hidden="1" customHeight="1">
      <c r="A29" s="116" t="s">
        <v>254</v>
      </c>
      <c r="B29" s="117">
        <f t="shared" si="0"/>
        <v>78.42</v>
      </c>
      <c r="C29" s="117">
        <f t="shared" si="1"/>
        <v>75.42</v>
      </c>
      <c r="D29" s="117">
        <f t="shared" si="2"/>
        <v>0.89999999999999947</v>
      </c>
      <c r="E29" s="117">
        <f t="shared" si="2"/>
        <v>2.1</v>
      </c>
      <c r="F29" s="117">
        <f t="shared" si="4"/>
        <v>63.42</v>
      </c>
      <c r="G29" s="117">
        <f>SUM(J29,K29,L29,O29,V29,AA29,AD29,AE29)</f>
        <v>60.42</v>
      </c>
      <c r="H29" s="117">
        <f t="shared" si="22"/>
        <v>0.89999999999999947</v>
      </c>
      <c r="I29" s="116">
        <f t="shared" si="22"/>
        <v>2.1</v>
      </c>
      <c r="J29" s="118">
        <v>2</v>
      </c>
      <c r="K29" s="148">
        <v>17</v>
      </c>
      <c r="L29" s="148">
        <v>8.5</v>
      </c>
      <c r="M29" s="148">
        <v>6</v>
      </c>
      <c r="N29" s="148">
        <f t="shared" si="7"/>
        <v>0.69000000000000006</v>
      </c>
      <c r="O29" s="148">
        <f t="shared" si="8"/>
        <v>0.55000000000000004</v>
      </c>
      <c r="P29" s="148">
        <f t="shared" si="9"/>
        <v>4.0000000000000022E-2</v>
      </c>
      <c r="Q29" s="81">
        <f>ROUNDUP((N29*0.2*0.7),2)</f>
        <v>9.9999999999999992E-2</v>
      </c>
      <c r="R29" s="149">
        <f t="shared" si="10"/>
        <v>51</v>
      </c>
      <c r="S29" s="119">
        <v>4</v>
      </c>
      <c r="T29" s="119">
        <v>47</v>
      </c>
      <c r="U29" s="81">
        <f t="shared" si="11"/>
        <v>5.81</v>
      </c>
      <c r="V29" s="81">
        <f>ROUNDUP((R29*0.69*0.165*0.8),2)</f>
        <v>4.6499999999999995</v>
      </c>
      <c r="W29" s="81">
        <f>U29-V29-X29</f>
        <v>0.34000000000000008</v>
      </c>
      <c r="X29" s="81">
        <f>ROUNDUP((U29*0.2*0.7),2)</f>
        <v>0.82000000000000006</v>
      </c>
      <c r="Y29" s="119">
        <v>51</v>
      </c>
      <c r="Z29" s="81">
        <f t="shared" si="14"/>
        <v>8.42</v>
      </c>
      <c r="AA29" s="81">
        <f>ROUND((Y29*0.165*0.8),2)-0.01</f>
        <v>6.7200000000000006</v>
      </c>
      <c r="AB29" s="81">
        <f t="shared" si="16"/>
        <v>0.51999999999999935</v>
      </c>
      <c r="AC29" s="81">
        <f>ROUNDUP((Z29*0.2*0.7),2)</f>
        <v>1.18</v>
      </c>
      <c r="AD29" s="81">
        <v>21</v>
      </c>
      <c r="AE29" s="81"/>
      <c r="AF29" s="119">
        <v>15</v>
      </c>
    </row>
    <row r="30" spans="1:32" s="145" customFormat="1" ht="21.6" hidden="1" customHeight="1">
      <c r="A30" s="116" t="s">
        <v>255</v>
      </c>
      <c r="B30" s="117">
        <f t="shared" si="0"/>
        <v>40.61999999999999</v>
      </c>
      <c r="C30" s="117">
        <f t="shared" si="1"/>
        <v>37.659999999999997</v>
      </c>
      <c r="D30" s="117">
        <f t="shared" si="2"/>
        <v>0.87000000000000011</v>
      </c>
      <c r="E30" s="117">
        <f t="shared" si="2"/>
        <v>2.09</v>
      </c>
      <c r="F30" s="117">
        <f t="shared" si="4"/>
        <v>25.62</v>
      </c>
      <c r="G30" s="117">
        <f>SUM(J30,K30,L30,O30,V30,AA30,AD30,AE30)</f>
        <v>22.66</v>
      </c>
      <c r="H30" s="117">
        <f t="shared" si="22"/>
        <v>0.87000000000000011</v>
      </c>
      <c r="I30" s="116">
        <f t="shared" si="22"/>
        <v>2.09</v>
      </c>
      <c r="J30" s="118">
        <v>1</v>
      </c>
      <c r="K30" s="148">
        <v>1.6</v>
      </c>
      <c r="L30" s="148">
        <v>1.25</v>
      </c>
      <c r="M30" s="148">
        <v>17</v>
      </c>
      <c r="N30" s="148">
        <f t="shared" si="7"/>
        <v>1.94</v>
      </c>
      <c r="O30" s="148">
        <f t="shared" si="8"/>
        <v>1.55</v>
      </c>
      <c r="P30" s="148">
        <f t="shared" si="9"/>
        <v>0.10999999999999988</v>
      </c>
      <c r="Q30" s="81">
        <f>ROUNDUP((N30*0.2*0.7),2)</f>
        <v>0.28000000000000003</v>
      </c>
      <c r="R30" s="149">
        <f t="shared" si="10"/>
        <v>46</v>
      </c>
      <c r="S30" s="119">
        <v>17</v>
      </c>
      <c r="T30" s="119">
        <v>29</v>
      </c>
      <c r="U30" s="81">
        <f t="shared" si="11"/>
        <v>5.24</v>
      </c>
      <c r="V30" s="81">
        <f>ROUNDUP((R30*0.69*0.165*0.8),2)</f>
        <v>4.1899999999999995</v>
      </c>
      <c r="W30" s="81">
        <f>U30-V30-X30</f>
        <v>0.31000000000000072</v>
      </c>
      <c r="X30" s="81">
        <f>ROUNDUP((U30*0.2*0.7),2)</f>
        <v>0.74</v>
      </c>
      <c r="Y30" s="119">
        <v>46</v>
      </c>
      <c r="Z30" s="81">
        <f t="shared" si="14"/>
        <v>7.59</v>
      </c>
      <c r="AA30" s="81">
        <f t="shared" si="15"/>
        <v>6.07</v>
      </c>
      <c r="AB30" s="81">
        <f t="shared" si="16"/>
        <v>0.44999999999999951</v>
      </c>
      <c r="AC30" s="81">
        <f>ROUNDUP((Z30*0.2*0.7),2)</f>
        <v>1.07</v>
      </c>
      <c r="AD30" s="81">
        <v>7</v>
      </c>
      <c r="AE30" s="81"/>
      <c r="AF30" s="119">
        <v>15</v>
      </c>
    </row>
    <row r="31" spans="1:32" s="152" customFormat="1" ht="21.6" hidden="1" customHeight="1">
      <c r="A31" s="114" t="s">
        <v>256</v>
      </c>
      <c r="B31" s="150">
        <f t="shared" si="0"/>
        <v>415.78</v>
      </c>
      <c r="C31" s="150">
        <f t="shared" si="1"/>
        <v>392.94</v>
      </c>
      <c r="D31" s="150">
        <f t="shared" si="2"/>
        <v>11.380000000000003</v>
      </c>
      <c r="E31" s="150">
        <f t="shared" si="2"/>
        <v>11.459999999999999</v>
      </c>
      <c r="F31" s="151">
        <f t="shared" ref="F31:AD31" si="23">SUM(F32:F34)</f>
        <v>355.78</v>
      </c>
      <c r="G31" s="151">
        <f t="shared" si="23"/>
        <v>332.94</v>
      </c>
      <c r="H31" s="151">
        <f t="shared" si="23"/>
        <v>11.380000000000003</v>
      </c>
      <c r="I31" s="151">
        <f t="shared" si="23"/>
        <v>11.459999999999999</v>
      </c>
      <c r="J31" s="151">
        <f t="shared" si="23"/>
        <v>27.05</v>
      </c>
      <c r="K31" s="151">
        <f t="shared" si="23"/>
        <v>75.900000000000006</v>
      </c>
      <c r="L31" s="151">
        <f t="shared" si="23"/>
        <v>44.259999999999991</v>
      </c>
      <c r="M31" s="151">
        <f t="shared" si="23"/>
        <v>204</v>
      </c>
      <c r="N31" s="151">
        <f t="shared" si="23"/>
        <v>23.24</v>
      </c>
      <c r="O31" s="151">
        <f t="shared" si="23"/>
        <v>18.600000000000001</v>
      </c>
      <c r="P31" s="151">
        <f t="shared" si="23"/>
        <v>2.2999999999999989</v>
      </c>
      <c r="Q31" s="151">
        <f t="shared" si="23"/>
        <v>2.34</v>
      </c>
      <c r="R31" s="151">
        <f t="shared" si="23"/>
        <v>326</v>
      </c>
      <c r="S31" s="151">
        <f t="shared" si="23"/>
        <v>50</v>
      </c>
      <c r="T31" s="151">
        <f t="shared" si="23"/>
        <v>276</v>
      </c>
      <c r="U31" s="151">
        <f t="shared" si="23"/>
        <v>37.14</v>
      </c>
      <c r="V31" s="151">
        <f t="shared" si="23"/>
        <v>29.7</v>
      </c>
      <c r="W31" s="151">
        <f t="shared" si="23"/>
        <v>3.7100000000000044</v>
      </c>
      <c r="X31" s="151">
        <f t="shared" si="23"/>
        <v>3.73</v>
      </c>
      <c r="Y31" s="151">
        <f t="shared" si="23"/>
        <v>326</v>
      </c>
      <c r="Z31" s="151">
        <f t="shared" si="23"/>
        <v>53.789999999999992</v>
      </c>
      <c r="AA31" s="151">
        <f t="shared" si="23"/>
        <v>43.03</v>
      </c>
      <c r="AB31" s="151">
        <f t="shared" si="23"/>
        <v>5.3699999999999974</v>
      </c>
      <c r="AC31" s="151">
        <f t="shared" si="23"/>
        <v>5.39</v>
      </c>
      <c r="AD31" s="151">
        <f t="shared" si="23"/>
        <v>88</v>
      </c>
      <c r="AE31" s="146">
        <v>6.4</v>
      </c>
      <c r="AF31" s="147">
        <f>SUM(AF32:AF34)</f>
        <v>60</v>
      </c>
    </row>
    <row r="32" spans="1:32" s="145" customFormat="1" ht="21.6" hidden="1" customHeight="1">
      <c r="A32" s="116" t="s">
        <v>257</v>
      </c>
      <c r="B32" s="117">
        <f t="shared" si="0"/>
        <v>117.72</v>
      </c>
      <c r="C32" s="117">
        <f t="shared" si="1"/>
        <v>114.51</v>
      </c>
      <c r="D32" s="117">
        <f t="shared" si="2"/>
        <v>1.5999999999999988</v>
      </c>
      <c r="E32" s="117">
        <f t="shared" si="2"/>
        <v>1.6099999999999999</v>
      </c>
      <c r="F32" s="117">
        <f t="shared" si="4"/>
        <v>87.72</v>
      </c>
      <c r="G32" s="117">
        <f>SUM(J32,K32,L32,O32,V32,AA32,AD32,AE32)</f>
        <v>84.51</v>
      </c>
      <c r="H32" s="117">
        <f t="shared" ref="H32:I34" si="24">SUM(P32,W32,AB32)</f>
        <v>1.5999999999999988</v>
      </c>
      <c r="I32" s="116">
        <f t="shared" si="24"/>
        <v>1.6099999999999999</v>
      </c>
      <c r="J32" s="118"/>
      <c r="K32" s="148">
        <v>-0.34</v>
      </c>
      <c r="L32" s="148"/>
      <c r="M32" s="119">
        <v>43</v>
      </c>
      <c r="N32" s="148">
        <f t="shared" si="7"/>
        <v>4.8999999999999995</v>
      </c>
      <c r="O32" s="148">
        <f t="shared" si="8"/>
        <v>3.92</v>
      </c>
      <c r="P32" s="148">
        <f t="shared" si="9"/>
        <v>0.48999999999999955</v>
      </c>
      <c r="Q32" s="81">
        <f>ROUNDUP((N32*0.2*0.5),2)</f>
        <v>0.49</v>
      </c>
      <c r="R32" s="149">
        <f t="shared" si="10"/>
        <v>40</v>
      </c>
      <c r="S32" s="119"/>
      <c r="T32" s="119">
        <v>40</v>
      </c>
      <c r="U32" s="81">
        <f t="shared" si="11"/>
        <v>4.5599999999999996</v>
      </c>
      <c r="V32" s="81">
        <f>ROUNDUP((R32*0.69*0.165*0.8),2)</f>
        <v>3.65</v>
      </c>
      <c r="W32" s="81">
        <f>U32-V32-X32</f>
        <v>0.44999999999999968</v>
      </c>
      <c r="X32" s="81">
        <f>ROUNDUP((U32*0.2*0.5),2)</f>
        <v>0.46</v>
      </c>
      <c r="Y32" s="119">
        <v>40</v>
      </c>
      <c r="Z32" s="81">
        <f t="shared" si="14"/>
        <v>6.6</v>
      </c>
      <c r="AA32" s="81">
        <f t="shared" si="15"/>
        <v>5.28</v>
      </c>
      <c r="AB32" s="81">
        <f t="shared" si="16"/>
        <v>0.65999999999999936</v>
      </c>
      <c r="AC32" s="81">
        <f>ROUNDUP((Z32*0.2*0.5),2)</f>
        <v>0.66</v>
      </c>
      <c r="AD32" s="81">
        <v>72</v>
      </c>
      <c r="AE32" s="81"/>
      <c r="AF32" s="119">
        <v>30</v>
      </c>
    </row>
    <row r="33" spans="1:32" s="145" customFormat="1" ht="21.6" hidden="1" customHeight="1">
      <c r="A33" s="116" t="s">
        <v>258</v>
      </c>
      <c r="B33" s="117">
        <f t="shared" si="0"/>
        <v>95.5</v>
      </c>
      <c r="C33" s="117">
        <f t="shared" si="1"/>
        <v>87.58</v>
      </c>
      <c r="D33" s="117">
        <f t="shared" si="2"/>
        <v>3.9399999999999995</v>
      </c>
      <c r="E33" s="117">
        <f t="shared" si="2"/>
        <v>3.98</v>
      </c>
      <c r="F33" s="117">
        <f t="shared" si="4"/>
        <v>80.5</v>
      </c>
      <c r="G33" s="117">
        <f>SUM(J33,K33,L33,O33,V33,AA33,AD33,AE33)</f>
        <v>72.58</v>
      </c>
      <c r="H33" s="117">
        <f t="shared" si="24"/>
        <v>3.9399999999999995</v>
      </c>
      <c r="I33" s="116">
        <f t="shared" si="24"/>
        <v>3.98</v>
      </c>
      <c r="J33" s="118"/>
      <c r="K33" s="148">
        <v>17.899999999999999</v>
      </c>
      <c r="L33" s="148">
        <v>9.129999999999999</v>
      </c>
      <c r="M33" s="148">
        <v>29</v>
      </c>
      <c r="N33" s="148">
        <f t="shared" si="7"/>
        <v>3.3099999999999996</v>
      </c>
      <c r="O33" s="148">
        <f t="shared" si="8"/>
        <v>2.65</v>
      </c>
      <c r="P33" s="148">
        <f t="shared" si="9"/>
        <v>0.31999999999999967</v>
      </c>
      <c r="Q33" s="81">
        <f>ROUNDUP((N33*0.2*0.5),2)</f>
        <v>0.34</v>
      </c>
      <c r="R33" s="149">
        <f t="shared" si="10"/>
        <v>130</v>
      </c>
      <c r="S33" s="119">
        <v>50</v>
      </c>
      <c r="T33" s="119">
        <v>80</v>
      </c>
      <c r="U33" s="81">
        <f t="shared" si="11"/>
        <v>14.81</v>
      </c>
      <c r="V33" s="81">
        <f>ROUNDUP((R33*0.69*0.165*0.8),2)-0.01</f>
        <v>11.84</v>
      </c>
      <c r="W33" s="81">
        <f>U33-V33-X33</f>
        <v>1.4800000000000006</v>
      </c>
      <c r="X33" s="81">
        <f>ROUNDUP((U33*0.2*0.5),2)</f>
        <v>1.49</v>
      </c>
      <c r="Y33" s="119">
        <v>130</v>
      </c>
      <c r="Z33" s="81">
        <f t="shared" si="14"/>
        <v>21.45</v>
      </c>
      <c r="AA33" s="81">
        <f t="shared" si="15"/>
        <v>17.16</v>
      </c>
      <c r="AB33" s="81">
        <f t="shared" si="16"/>
        <v>2.1399999999999992</v>
      </c>
      <c r="AC33" s="81">
        <f>ROUNDUP((Z33*0.2*0.5),2)</f>
        <v>2.15</v>
      </c>
      <c r="AD33" s="81">
        <v>13</v>
      </c>
      <c r="AE33" s="81">
        <v>0.9</v>
      </c>
      <c r="AF33" s="119">
        <v>15</v>
      </c>
    </row>
    <row r="34" spans="1:32" s="145" customFormat="1" ht="21.6" hidden="1" customHeight="1">
      <c r="A34" s="116" t="s">
        <v>259</v>
      </c>
      <c r="B34" s="117">
        <f t="shared" si="0"/>
        <v>202.56</v>
      </c>
      <c r="C34" s="117">
        <f t="shared" si="1"/>
        <v>190.85</v>
      </c>
      <c r="D34" s="117">
        <f t="shared" si="2"/>
        <v>5.8400000000000034</v>
      </c>
      <c r="E34" s="117">
        <f t="shared" si="2"/>
        <v>5.8699999999999992</v>
      </c>
      <c r="F34" s="117">
        <f t="shared" si="4"/>
        <v>187.56</v>
      </c>
      <c r="G34" s="117">
        <f>SUM(J34,K34,L34,O34,V34,AA34,AD34,AE34)</f>
        <v>175.85</v>
      </c>
      <c r="H34" s="117">
        <f t="shared" si="24"/>
        <v>5.8400000000000034</v>
      </c>
      <c r="I34" s="116">
        <f t="shared" si="24"/>
        <v>5.8699999999999992</v>
      </c>
      <c r="J34" s="118">
        <v>27.05</v>
      </c>
      <c r="K34" s="148">
        <v>58.34</v>
      </c>
      <c r="L34" s="148">
        <v>35.129999999999995</v>
      </c>
      <c r="M34" s="148">
        <v>132</v>
      </c>
      <c r="N34" s="148">
        <f t="shared" si="7"/>
        <v>15.03</v>
      </c>
      <c r="O34" s="148">
        <f t="shared" si="8"/>
        <v>12.03</v>
      </c>
      <c r="P34" s="148">
        <f t="shared" si="9"/>
        <v>1.49</v>
      </c>
      <c r="Q34" s="81">
        <f>ROUNDUP((N34*0.2*0.5),2)</f>
        <v>1.51</v>
      </c>
      <c r="R34" s="149">
        <f t="shared" si="10"/>
        <v>156</v>
      </c>
      <c r="S34" s="119"/>
      <c r="T34" s="119">
        <v>156</v>
      </c>
      <c r="U34" s="81">
        <f t="shared" si="11"/>
        <v>17.770000000000003</v>
      </c>
      <c r="V34" s="81">
        <f>ROUNDUP((R34*0.69*0.165*0.8),2)</f>
        <v>14.209999999999999</v>
      </c>
      <c r="W34" s="81">
        <f>U34-V34-X34</f>
        <v>1.780000000000004</v>
      </c>
      <c r="X34" s="81">
        <f>ROUNDUP((U34*0.2*0.5),2)</f>
        <v>1.78</v>
      </c>
      <c r="Y34" s="119">
        <v>156</v>
      </c>
      <c r="Z34" s="81">
        <f t="shared" si="14"/>
        <v>25.74</v>
      </c>
      <c r="AA34" s="81">
        <f t="shared" si="15"/>
        <v>20.59</v>
      </c>
      <c r="AB34" s="81">
        <f t="shared" si="16"/>
        <v>2.569999999999999</v>
      </c>
      <c r="AC34" s="81">
        <f>ROUNDUP((Z34*0.2*0.5),2)</f>
        <v>2.5799999999999996</v>
      </c>
      <c r="AD34" s="81">
        <v>3</v>
      </c>
      <c r="AE34" s="81">
        <v>5.5</v>
      </c>
      <c r="AF34" s="119">
        <v>15</v>
      </c>
    </row>
    <row r="35" spans="1:32" s="152" customFormat="1" ht="21.6" hidden="1" customHeight="1">
      <c r="A35" s="114" t="s">
        <v>260</v>
      </c>
      <c r="B35" s="150">
        <f t="shared" si="0"/>
        <v>1286.8900000000001</v>
      </c>
      <c r="C35" s="150">
        <f t="shared" si="1"/>
        <v>1193.43</v>
      </c>
      <c r="D35" s="150">
        <f t="shared" si="2"/>
        <v>65.41</v>
      </c>
      <c r="E35" s="150">
        <f t="shared" si="2"/>
        <v>28.049999999999997</v>
      </c>
      <c r="F35" s="151">
        <f t="shared" ref="F35:AD35" si="25">SUM(F36)</f>
        <v>1271.8900000000001</v>
      </c>
      <c r="G35" s="151">
        <f t="shared" si="25"/>
        <v>1178.43</v>
      </c>
      <c r="H35" s="151">
        <f t="shared" si="25"/>
        <v>65.41</v>
      </c>
      <c r="I35" s="151">
        <f t="shared" si="25"/>
        <v>28.049999999999997</v>
      </c>
      <c r="J35" s="151">
        <f t="shared" si="25"/>
        <v>22.11</v>
      </c>
      <c r="K35" s="151">
        <f t="shared" si="25"/>
        <v>507.87</v>
      </c>
      <c r="L35" s="151">
        <f t="shared" si="25"/>
        <v>254.69</v>
      </c>
      <c r="M35" s="151">
        <f t="shared" si="25"/>
        <v>611</v>
      </c>
      <c r="N35" s="151">
        <f t="shared" si="25"/>
        <v>69.570000000000007</v>
      </c>
      <c r="O35" s="151">
        <f t="shared" si="25"/>
        <v>55.65</v>
      </c>
      <c r="P35" s="151">
        <f t="shared" si="25"/>
        <v>9.7400000000000091</v>
      </c>
      <c r="Q35" s="151">
        <f t="shared" si="25"/>
        <v>4.18</v>
      </c>
      <c r="R35" s="151">
        <f t="shared" si="25"/>
        <v>1426</v>
      </c>
      <c r="S35" s="151">
        <f t="shared" si="25"/>
        <v>611</v>
      </c>
      <c r="T35" s="151">
        <f t="shared" si="25"/>
        <v>815</v>
      </c>
      <c r="U35" s="151">
        <f t="shared" si="25"/>
        <v>162.35999999999999</v>
      </c>
      <c r="V35" s="151">
        <f t="shared" si="25"/>
        <v>129.88</v>
      </c>
      <c r="W35" s="151">
        <f t="shared" si="25"/>
        <v>22.72999999999999</v>
      </c>
      <c r="X35" s="151">
        <f t="shared" si="25"/>
        <v>9.75</v>
      </c>
      <c r="Y35" s="151">
        <f t="shared" si="25"/>
        <v>1426</v>
      </c>
      <c r="Z35" s="151">
        <f t="shared" si="25"/>
        <v>235.29</v>
      </c>
      <c r="AA35" s="151">
        <f t="shared" si="25"/>
        <v>188.23</v>
      </c>
      <c r="AB35" s="151">
        <f t="shared" si="25"/>
        <v>32.940000000000005</v>
      </c>
      <c r="AC35" s="151">
        <f t="shared" si="25"/>
        <v>14.12</v>
      </c>
      <c r="AD35" s="151">
        <f t="shared" si="25"/>
        <v>20</v>
      </c>
      <c r="AE35" s="146"/>
      <c r="AF35" s="147">
        <f>AF36</f>
        <v>15</v>
      </c>
    </row>
    <row r="36" spans="1:32" s="145" customFormat="1" ht="21.6" hidden="1" customHeight="1">
      <c r="A36" s="116" t="s">
        <v>261</v>
      </c>
      <c r="B36" s="117">
        <f t="shared" si="0"/>
        <v>1286.8900000000001</v>
      </c>
      <c r="C36" s="117">
        <f t="shared" si="1"/>
        <v>1193.43</v>
      </c>
      <c r="D36" s="117">
        <f t="shared" si="2"/>
        <v>65.41</v>
      </c>
      <c r="E36" s="117">
        <f t="shared" si="2"/>
        <v>28.049999999999997</v>
      </c>
      <c r="F36" s="117">
        <f t="shared" si="4"/>
        <v>1271.8900000000001</v>
      </c>
      <c r="G36" s="117">
        <f>SUM(J36,K36,L36,O36,V36,AA36,AD36,AE36)</f>
        <v>1178.43</v>
      </c>
      <c r="H36" s="117">
        <f>SUM(P36,W36,AB36)</f>
        <v>65.41</v>
      </c>
      <c r="I36" s="116">
        <f>SUM(Q36,X36,AC36)</f>
        <v>28.049999999999997</v>
      </c>
      <c r="J36" s="118">
        <v>22.11</v>
      </c>
      <c r="K36" s="148">
        <v>507.87</v>
      </c>
      <c r="L36" s="148">
        <v>254.69</v>
      </c>
      <c r="M36" s="148">
        <v>611</v>
      </c>
      <c r="N36" s="148">
        <f t="shared" si="7"/>
        <v>69.570000000000007</v>
      </c>
      <c r="O36" s="148">
        <f t="shared" si="8"/>
        <v>55.65</v>
      </c>
      <c r="P36" s="148">
        <f t="shared" si="9"/>
        <v>9.7400000000000091</v>
      </c>
      <c r="Q36" s="81">
        <f>ROUNDUP((N36*0.2*0.3),2)</f>
        <v>4.18</v>
      </c>
      <c r="R36" s="149">
        <f t="shared" si="10"/>
        <v>1426</v>
      </c>
      <c r="S36" s="119">
        <v>611</v>
      </c>
      <c r="T36" s="119">
        <v>815</v>
      </c>
      <c r="U36" s="81">
        <f t="shared" si="11"/>
        <v>162.35999999999999</v>
      </c>
      <c r="V36" s="81">
        <f>ROUNDUP((R36*0.69*0.165*0.8),2)-0.01</f>
        <v>129.88</v>
      </c>
      <c r="W36" s="81">
        <f>U36-V36-X36</f>
        <v>22.72999999999999</v>
      </c>
      <c r="X36" s="81">
        <f>ROUNDUP((U36*0.2*0.3),2)</f>
        <v>9.75</v>
      </c>
      <c r="Y36" s="119">
        <v>1426</v>
      </c>
      <c r="Z36" s="81">
        <f t="shared" si="14"/>
        <v>235.29</v>
      </c>
      <c r="AA36" s="81">
        <f t="shared" si="15"/>
        <v>188.23</v>
      </c>
      <c r="AB36" s="81">
        <f t="shared" si="16"/>
        <v>32.940000000000005</v>
      </c>
      <c r="AC36" s="81">
        <f>ROUNDUP((Z36*0.2*0.3),2)</f>
        <v>14.12</v>
      </c>
      <c r="AD36" s="81">
        <v>20</v>
      </c>
      <c r="AE36" s="81"/>
      <c r="AF36" s="119">
        <v>15</v>
      </c>
    </row>
    <row r="37" spans="1:32" s="152" customFormat="1" ht="21.6" hidden="1" customHeight="1">
      <c r="A37" s="114" t="s">
        <v>262</v>
      </c>
      <c r="B37" s="150">
        <f t="shared" si="0"/>
        <v>353.20000000000005</v>
      </c>
      <c r="C37" s="150">
        <f t="shared" si="1"/>
        <v>321.25</v>
      </c>
      <c r="D37" s="150">
        <f t="shared" si="2"/>
        <v>15.970000000000011</v>
      </c>
      <c r="E37" s="150">
        <f t="shared" si="2"/>
        <v>15.979999999999999</v>
      </c>
      <c r="F37" s="151">
        <f t="shared" ref="F37:AD37" si="26">SUM(F38)</f>
        <v>338.20000000000005</v>
      </c>
      <c r="G37" s="151">
        <f t="shared" si="26"/>
        <v>306.25</v>
      </c>
      <c r="H37" s="151">
        <f t="shared" si="26"/>
        <v>15.970000000000011</v>
      </c>
      <c r="I37" s="151">
        <f t="shared" si="26"/>
        <v>15.979999999999999</v>
      </c>
      <c r="J37" s="151">
        <f t="shared" si="26"/>
        <v>26.3</v>
      </c>
      <c r="K37" s="151">
        <f t="shared" si="26"/>
        <v>70.650000000000006</v>
      </c>
      <c r="L37" s="151">
        <f t="shared" si="26"/>
        <v>37.58</v>
      </c>
      <c r="M37" s="151">
        <f t="shared" si="26"/>
        <v>185</v>
      </c>
      <c r="N37" s="151">
        <f t="shared" si="26"/>
        <v>21.07</v>
      </c>
      <c r="O37" s="151">
        <f t="shared" si="26"/>
        <v>16.850000000000001</v>
      </c>
      <c r="P37" s="151">
        <f t="shared" si="26"/>
        <v>2.109999999999999</v>
      </c>
      <c r="Q37" s="151">
        <f t="shared" si="26"/>
        <v>2.11</v>
      </c>
      <c r="R37" s="151">
        <f t="shared" si="26"/>
        <v>497</v>
      </c>
      <c r="S37" s="151">
        <f t="shared" si="26"/>
        <v>185</v>
      </c>
      <c r="T37" s="151">
        <f t="shared" si="26"/>
        <v>312</v>
      </c>
      <c r="U37" s="151">
        <f t="shared" si="26"/>
        <v>56.589999999999996</v>
      </c>
      <c r="V37" s="151">
        <f t="shared" si="26"/>
        <v>45.269999999999996</v>
      </c>
      <c r="W37" s="151">
        <f t="shared" si="26"/>
        <v>5.66</v>
      </c>
      <c r="X37" s="151">
        <f t="shared" si="26"/>
        <v>5.66</v>
      </c>
      <c r="Y37" s="151">
        <f t="shared" si="26"/>
        <v>497</v>
      </c>
      <c r="Z37" s="151">
        <f t="shared" si="26"/>
        <v>82.01</v>
      </c>
      <c r="AA37" s="151">
        <f t="shared" si="26"/>
        <v>65.599999999999994</v>
      </c>
      <c r="AB37" s="151">
        <f t="shared" si="26"/>
        <v>8.2000000000000117</v>
      </c>
      <c r="AC37" s="151">
        <f t="shared" si="26"/>
        <v>8.2099999999999991</v>
      </c>
      <c r="AD37" s="151">
        <f t="shared" si="26"/>
        <v>44</v>
      </c>
      <c r="AE37" s="146"/>
      <c r="AF37" s="147">
        <f>AF38</f>
        <v>15</v>
      </c>
    </row>
    <row r="38" spans="1:32" s="145" customFormat="1" ht="21.6" hidden="1" customHeight="1">
      <c r="A38" s="116" t="s">
        <v>263</v>
      </c>
      <c r="B38" s="117">
        <f t="shared" si="0"/>
        <v>353.20000000000005</v>
      </c>
      <c r="C38" s="117">
        <f t="shared" si="1"/>
        <v>321.25</v>
      </c>
      <c r="D38" s="117">
        <f t="shared" si="2"/>
        <v>15.970000000000011</v>
      </c>
      <c r="E38" s="117">
        <f t="shared" si="2"/>
        <v>15.979999999999999</v>
      </c>
      <c r="F38" s="117">
        <f t="shared" si="4"/>
        <v>338.20000000000005</v>
      </c>
      <c r="G38" s="117">
        <f>SUM(J38,K38,L38,O38,V38,AA38,AD38,AE38)</f>
        <v>306.25</v>
      </c>
      <c r="H38" s="117">
        <f>SUM(P38,W38,AB38)</f>
        <v>15.970000000000011</v>
      </c>
      <c r="I38" s="116">
        <f>SUM(Q38,X38,AC38)</f>
        <v>15.979999999999999</v>
      </c>
      <c r="J38" s="118">
        <v>26.3</v>
      </c>
      <c r="K38" s="148">
        <v>70.650000000000006</v>
      </c>
      <c r="L38" s="148">
        <v>37.58</v>
      </c>
      <c r="M38" s="148">
        <v>185</v>
      </c>
      <c r="N38" s="148">
        <f t="shared" si="7"/>
        <v>21.07</v>
      </c>
      <c r="O38" s="148">
        <f t="shared" si="8"/>
        <v>16.850000000000001</v>
      </c>
      <c r="P38" s="148">
        <f t="shared" si="9"/>
        <v>2.109999999999999</v>
      </c>
      <c r="Q38" s="81">
        <f>ROUNDUP((N38*0.2*0.5),2)</f>
        <v>2.11</v>
      </c>
      <c r="R38" s="149">
        <f t="shared" si="10"/>
        <v>497</v>
      </c>
      <c r="S38" s="119">
        <v>185</v>
      </c>
      <c r="T38" s="119">
        <v>312</v>
      </c>
      <c r="U38" s="81">
        <f t="shared" si="11"/>
        <v>56.589999999999996</v>
      </c>
      <c r="V38" s="81">
        <f>ROUNDUP((R38*0.69*0.165*0.8),2)</f>
        <v>45.269999999999996</v>
      </c>
      <c r="W38" s="81">
        <f>U38-V38-X38</f>
        <v>5.66</v>
      </c>
      <c r="X38" s="81">
        <f>ROUNDUP((U38*0.2*0.5),2)</f>
        <v>5.66</v>
      </c>
      <c r="Y38" s="119">
        <v>497</v>
      </c>
      <c r="Z38" s="81">
        <f t="shared" si="14"/>
        <v>82.01</v>
      </c>
      <c r="AA38" s="81">
        <f t="shared" si="15"/>
        <v>65.599999999999994</v>
      </c>
      <c r="AB38" s="81">
        <f t="shared" si="16"/>
        <v>8.2000000000000117</v>
      </c>
      <c r="AC38" s="81">
        <f>ROUNDUP((Z38*0.2*0.5),2)</f>
        <v>8.2099999999999991</v>
      </c>
      <c r="AD38" s="81">
        <v>44</v>
      </c>
      <c r="AE38" s="81"/>
      <c r="AF38" s="119">
        <v>15</v>
      </c>
    </row>
    <row r="39" spans="1:32" s="152" customFormat="1" ht="21.6" hidden="1" customHeight="1">
      <c r="A39" s="114" t="s">
        <v>264</v>
      </c>
      <c r="B39" s="150">
        <f t="shared" si="0"/>
        <v>644.87999999999988</v>
      </c>
      <c r="C39" s="150">
        <f t="shared" si="1"/>
        <v>605.32999999999993</v>
      </c>
      <c r="D39" s="150">
        <f t="shared" si="2"/>
        <v>27.659999999999989</v>
      </c>
      <c r="E39" s="150">
        <f t="shared" si="2"/>
        <v>11.889999999999997</v>
      </c>
      <c r="F39" s="151">
        <f t="shared" ref="F39:AD39" si="27">SUM(F40:F42)</f>
        <v>584.88</v>
      </c>
      <c r="G39" s="151">
        <f t="shared" si="27"/>
        <v>545.32999999999993</v>
      </c>
      <c r="H39" s="151">
        <f t="shared" si="27"/>
        <v>27.659999999999989</v>
      </c>
      <c r="I39" s="151">
        <f t="shared" si="27"/>
        <v>11.889999999999997</v>
      </c>
      <c r="J39" s="151">
        <f t="shared" si="27"/>
        <v>114</v>
      </c>
      <c r="K39" s="151">
        <f t="shared" si="27"/>
        <v>131.5</v>
      </c>
      <c r="L39" s="151">
        <f t="shared" si="27"/>
        <v>67.25</v>
      </c>
      <c r="M39" s="151">
        <f t="shared" si="27"/>
        <v>92</v>
      </c>
      <c r="N39" s="151">
        <f t="shared" si="27"/>
        <v>10.49</v>
      </c>
      <c r="O39" s="151">
        <f t="shared" si="27"/>
        <v>8.3899999999999988</v>
      </c>
      <c r="P39" s="151">
        <f t="shared" si="27"/>
        <v>1.4600000000000004</v>
      </c>
      <c r="Q39" s="151">
        <f t="shared" si="27"/>
        <v>0.64</v>
      </c>
      <c r="R39" s="151">
        <f t="shared" si="27"/>
        <v>671</v>
      </c>
      <c r="S39" s="151">
        <f t="shared" si="27"/>
        <v>296</v>
      </c>
      <c r="T39" s="151">
        <f t="shared" si="27"/>
        <v>375</v>
      </c>
      <c r="U39" s="151">
        <f t="shared" si="27"/>
        <v>76.42</v>
      </c>
      <c r="V39" s="151">
        <f t="shared" si="27"/>
        <v>61.120000000000005</v>
      </c>
      <c r="W39" s="151">
        <f t="shared" si="27"/>
        <v>10.709999999999992</v>
      </c>
      <c r="X39" s="151">
        <f t="shared" si="27"/>
        <v>4.59</v>
      </c>
      <c r="Y39" s="151">
        <f t="shared" si="27"/>
        <v>671</v>
      </c>
      <c r="Z39" s="151">
        <f t="shared" si="27"/>
        <v>110.72</v>
      </c>
      <c r="AA39" s="151">
        <f t="shared" si="27"/>
        <v>88.57</v>
      </c>
      <c r="AB39" s="151">
        <f t="shared" si="27"/>
        <v>15.489999999999995</v>
      </c>
      <c r="AC39" s="151">
        <f t="shared" si="27"/>
        <v>6.66</v>
      </c>
      <c r="AD39" s="151">
        <f t="shared" si="27"/>
        <v>64</v>
      </c>
      <c r="AE39" s="146">
        <v>10.5</v>
      </c>
      <c r="AF39" s="147">
        <f>SUM(AF40:AF42)</f>
        <v>60</v>
      </c>
    </row>
    <row r="40" spans="1:32" s="145" customFormat="1" ht="21.6" hidden="1" customHeight="1">
      <c r="A40" s="116" t="s">
        <v>265</v>
      </c>
      <c r="B40" s="117">
        <f t="shared" si="0"/>
        <v>87.96</v>
      </c>
      <c r="C40" s="117">
        <f t="shared" si="1"/>
        <v>82.56</v>
      </c>
      <c r="D40" s="117">
        <f t="shared" si="2"/>
        <v>3.7699999999999991</v>
      </c>
      <c r="E40" s="117">
        <f t="shared" si="2"/>
        <v>1.63</v>
      </c>
      <c r="F40" s="117">
        <f t="shared" si="4"/>
        <v>57.96</v>
      </c>
      <c r="G40" s="117">
        <f>SUM(J40,K40,L40,O40,V40,AA40,AD40,AE40)</f>
        <v>52.56</v>
      </c>
      <c r="H40" s="117">
        <f t="shared" ref="H40:I42" si="28">SUM(P40,W40,AB40)</f>
        <v>3.7699999999999991</v>
      </c>
      <c r="I40" s="116">
        <f t="shared" si="28"/>
        <v>1.63</v>
      </c>
      <c r="J40" s="118"/>
      <c r="K40" s="148"/>
      <c r="L40" s="148"/>
      <c r="M40" s="148">
        <v>26</v>
      </c>
      <c r="N40" s="148">
        <f t="shared" si="7"/>
        <v>2.9699999999999998</v>
      </c>
      <c r="O40" s="148">
        <f t="shared" si="8"/>
        <v>2.3699999999999997</v>
      </c>
      <c r="P40" s="148">
        <f t="shared" si="9"/>
        <v>0.42000000000000004</v>
      </c>
      <c r="Q40" s="81">
        <f>ROUNDUP((N40*0.2*0.3),2)</f>
        <v>0.18000000000000002</v>
      </c>
      <c r="R40" s="149">
        <f t="shared" si="10"/>
        <v>86</v>
      </c>
      <c r="S40" s="120">
        <v>26</v>
      </c>
      <c r="T40" s="120">
        <v>60</v>
      </c>
      <c r="U40" s="81">
        <f t="shared" si="11"/>
        <v>9.7999999999999989</v>
      </c>
      <c r="V40" s="81">
        <f>ROUNDUP((R40*0.69*0.165*0.8),2)</f>
        <v>7.84</v>
      </c>
      <c r="W40" s="81">
        <f>U40-V40-X40</f>
        <v>1.3699999999999992</v>
      </c>
      <c r="X40" s="81">
        <f>ROUNDUP((U40*0.2*0.3),2)</f>
        <v>0.59</v>
      </c>
      <c r="Y40" s="120">
        <v>86</v>
      </c>
      <c r="Z40" s="81">
        <f t="shared" si="14"/>
        <v>14.19</v>
      </c>
      <c r="AA40" s="81">
        <f t="shared" si="15"/>
        <v>11.35</v>
      </c>
      <c r="AB40" s="81">
        <f t="shared" si="16"/>
        <v>1.98</v>
      </c>
      <c r="AC40" s="132">
        <f>ROUNDUP((Z40*0.2*0.3),2)</f>
        <v>0.86</v>
      </c>
      <c r="AD40" s="81">
        <v>30</v>
      </c>
      <c r="AE40" s="81">
        <v>1</v>
      </c>
      <c r="AF40" s="119">
        <v>30</v>
      </c>
    </row>
    <row r="41" spans="1:32" s="145" customFormat="1" ht="21.6" hidden="1" customHeight="1">
      <c r="A41" s="116" t="s">
        <v>266</v>
      </c>
      <c r="B41" s="117">
        <f t="shared" si="0"/>
        <v>500.35999999999996</v>
      </c>
      <c r="C41" s="117">
        <f t="shared" si="1"/>
        <v>467.92999999999995</v>
      </c>
      <c r="D41" s="117">
        <f t="shared" si="2"/>
        <v>22.689999999999991</v>
      </c>
      <c r="E41" s="117">
        <f t="shared" si="2"/>
        <v>9.7399999999999984</v>
      </c>
      <c r="F41" s="117">
        <f t="shared" si="4"/>
        <v>485.35999999999996</v>
      </c>
      <c r="G41" s="117">
        <f>SUM(J41,K41,L41,O41,V41,AA41,AD41,AE41)</f>
        <v>452.92999999999995</v>
      </c>
      <c r="H41" s="117">
        <f t="shared" si="28"/>
        <v>22.689999999999991</v>
      </c>
      <c r="I41" s="116">
        <f t="shared" si="28"/>
        <v>9.7399999999999984</v>
      </c>
      <c r="J41" s="118">
        <v>114</v>
      </c>
      <c r="K41" s="148">
        <v>114.5</v>
      </c>
      <c r="L41" s="148">
        <v>58.75</v>
      </c>
      <c r="M41" s="148">
        <v>62</v>
      </c>
      <c r="N41" s="148">
        <f t="shared" si="7"/>
        <v>7.06</v>
      </c>
      <c r="O41" s="148">
        <f t="shared" si="8"/>
        <v>5.6499999999999995</v>
      </c>
      <c r="P41" s="148">
        <f t="shared" si="9"/>
        <v>0.9800000000000002</v>
      </c>
      <c r="Q41" s="81">
        <f>ROUNDUP((N41*0.2*0.3),2)</f>
        <v>0.43</v>
      </c>
      <c r="R41" s="149">
        <f t="shared" si="10"/>
        <v>556</v>
      </c>
      <c r="S41" s="120">
        <v>270</v>
      </c>
      <c r="T41" s="120">
        <v>286</v>
      </c>
      <c r="U41" s="81">
        <f t="shared" si="11"/>
        <v>63.309999999999995</v>
      </c>
      <c r="V41" s="81">
        <f>ROUNDUP((R41*0.69*0.165*0.8),2)-0.01</f>
        <v>50.64</v>
      </c>
      <c r="W41" s="81">
        <f>U41-V41-X41</f>
        <v>8.8699999999999939</v>
      </c>
      <c r="X41" s="81">
        <f>ROUNDUP((U41*0.2*0.3),2)</f>
        <v>3.8</v>
      </c>
      <c r="Y41" s="120">
        <v>556</v>
      </c>
      <c r="Z41" s="81">
        <f t="shared" si="14"/>
        <v>91.74</v>
      </c>
      <c r="AA41" s="81">
        <f t="shared" si="15"/>
        <v>73.39</v>
      </c>
      <c r="AB41" s="81">
        <f t="shared" si="16"/>
        <v>12.839999999999995</v>
      </c>
      <c r="AC41" s="132">
        <f>ROUNDUP((Z41*0.2*0.3),2)</f>
        <v>5.51</v>
      </c>
      <c r="AD41" s="81">
        <v>34</v>
      </c>
      <c r="AE41" s="81">
        <v>2</v>
      </c>
      <c r="AF41" s="119">
        <v>15</v>
      </c>
    </row>
    <row r="42" spans="1:32" s="145" customFormat="1" ht="21.6" hidden="1" customHeight="1">
      <c r="A42" s="116" t="s">
        <v>267</v>
      </c>
      <c r="B42" s="117">
        <f t="shared" si="0"/>
        <v>56.560000000000009</v>
      </c>
      <c r="C42" s="117">
        <f t="shared" si="1"/>
        <v>54.84</v>
      </c>
      <c r="D42" s="117">
        <f t="shared" si="2"/>
        <v>1.1999999999999993</v>
      </c>
      <c r="E42" s="117">
        <f t="shared" si="2"/>
        <v>0.52</v>
      </c>
      <c r="F42" s="117">
        <f t="shared" si="4"/>
        <v>41.560000000000009</v>
      </c>
      <c r="G42" s="117">
        <f>SUM(J42,K42,L42,O42,V42,AA42,AD42,AE42)</f>
        <v>39.840000000000003</v>
      </c>
      <c r="H42" s="117">
        <f t="shared" si="28"/>
        <v>1.1999999999999993</v>
      </c>
      <c r="I42" s="116">
        <f t="shared" si="28"/>
        <v>0.52</v>
      </c>
      <c r="J42" s="118"/>
      <c r="K42" s="148">
        <v>17</v>
      </c>
      <c r="L42" s="148">
        <v>8.5</v>
      </c>
      <c r="M42" s="148">
        <v>4</v>
      </c>
      <c r="N42" s="148">
        <f t="shared" si="7"/>
        <v>0.46</v>
      </c>
      <c r="O42" s="148">
        <f t="shared" si="8"/>
        <v>0.37</v>
      </c>
      <c r="P42" s="148">
        <f t="shared" si="9"/>
        <v>6.0000000000000026E-2</v>
      </c>
      <c r="Q42" s="81">
        <f>ROUNDUP((N42*0.2*0.3),2)</f>
        <v>0.03</v>
      </c>
      <c r="R42" s="149">
        <f t="shared" si="10"/>
        <v>29</v>
      </c>
      <c r="S42" s="120"/>
      <c r="T42" s="120">
        <v>29</v>
      </c>
      <c r="U42" s="81">
        <f t="shared" si="11"/>
        <v>3.3099999999999996</v>
      </c>
      <c r="V42" s="81">
        <f>ROUNDUP((R42*0.69*0.165*0.8),2)-0.01</f>
        <v>2.64</v>
      </c>
      <c r="W42" s="81">
        <f>U42-V42-X42</f>
        <v>0.46999999999999947</v>
      </c>
      <c r="X42" s="81">
        <f>ROUNDUP((U42*0.2*0.3),2)</f>
        <v>0.2</v>
      </c>
      <c r="Y42" s="120">
        <v>29</v>
      </c>
      <c r="Z42" s="81">
        <f t="shared" si="14"/>
        <v>4.79</v>
      </c>
      <c r="AA42" s="81">
        <f t="shared" si="15"/>
        <v>3.83</v>
      </c>
      <c r="AB42" s="81">
        <f t="shared" si="16"/>
        <v>0.66999999999999993</v>
      </c>
      <c r="AC42" s="132">
        <f>ROUNDUP((Z42*0.2*0.3),2)</f>
        <v>0.29000000000000004</v>
      </c>
      <c r="AD42" s="81"/>
      <c r="AE42" s="81">
        <v>7.5</v>
      </c>
      <c r="AF42" s="119">
        <v>15</v>
      </c>
    </row>
    <row r="43" spans="1:32" s="152" customFormat="1" ht="21.6" hidden="1" customHeight="1">
      <c r="A43" s="114" t="s">
        <v>268</v>
      </c>
      <c r="B43" s="150">
        <f t="shared" si="0"/>
        <v>96.14</v>
      </c>
      <c r="C43" s="150">
        <f t="shared" si="1"/>
        <v>90.929999999999993</v>
      </c>
      <c r="D43" s="150">
        <f t="shared" si="2"/>
        <v>3.6199999999999992</v>
      </c>
      <c r="E43" s="150">
        <f t="shared" si="2"/>
        <v>1.59</v>
      </c>
      <c r="F43" s="151">
        <f t="shared" ref="F43:AD43" si="29">SUM(F44:F45)</f>
        <v>51.139999999999993</v>
      </c>
      <c r="G43" s="151">
        <f t="shared" si="29"/>
        <v>45.929999999999993</v>
      </c>
      <c r="H43" s="151">
        <f t="shared" si="29"/>
        <v>3.6199999999999992</v>
      </c>
      <c r="I43" s="151">
        <f t="shared" si="29"/>
        <v>1.59</v>
      </c>
      <c r="J43" s="151"/>
      <c r="K43" s="151">
        <f t="shared" si="29"/>
        <v>-0.95</v>
      </c>
      <c r="L43" s="151">
        <f t="shared" si="29"/>
        <v>0.23</v>
      </c>
      <c r="M43" s="151">
        <f t="shared" si="29"/>
        <v>28</v>
      </c>
      <c r="N43" s="151">
        <f t="shared" si="29"/>
        <v>3.19</v>
      </c>
      <c r="O43" s="151">
        <f t="shared" si="29"/>
        <v>2.5599999999999996</v>
      </c>
      <c r="P43" s="151">
        <f t="shared" si="29"/>
        <v>0.43000000000000033</v>
      </c>
      <c r="Q43" s="151">
        <f t="shared" si="29"/>
        <v>0.2</v>
      </c>
      <c r="R43" s="151">
        <f t="shared" si="29"/>
        <v>82</v>
      </c>
      <c r="S43" s="151">
        <f t="shared" si="29"/>
        <v>28</v>
      </c>
      <c r="T43" s="151">
        <f t="shared" si="29"/>
        <v>54</v>
      </c>
      <c r="U43" s="151">
        <f t="shared" si="29"/>
        <v>9.34</v>
      </c>
      <c r="V43" s="151">
        <f t="shared" si="29"/>
        <v>7.47</v>
      </c>
      <c r="W43" s="151">
        <f t="shared" si="29"/>
        <v>1.3</v>
      </c>
      <c r="X43" s="151">
        <f t="shared" si="29"/>
        <v>0.57000000000000006</v>
      </c>
      <c r="Y43" s="151">
        <f t="shared" si="29"/>
        <v>82</v>
      </c>
      <c r="Z43" s="151">
        <f t="shared" si="29"/>
        <v>13.53</v>
      </c>
      <c r="AA43" s="151">
        <f t="shared" si="29"/>
        <v>10.82</v>
      </c>
      <c r="AB43" s="151">
        <f t="shared" si="29"/>
        <v>1.889999999999999</v>
      </c>
      <c r="AC43" s="151">
        <f t="shared" si="29"/>
        <v>0.82000000000000006</v>
      </c>
      <c r="AD43" s="151">
        <f t="shared" si="29"/>
        <v>25</v>
      </c>
      <c r="AE43" s="146">
        <v>0.8</v>
      </c>
      <c r="AF43" s="147">
        <f>SUM(AF44:AF45)</f>
        <v>45</v>
      </c>
    </row>
    <row r="44" spans="1:32" s="145" customFormat="1" ht="21.6" hidden="1" customHeight="1">
      <c r="A44" s="116" t="s">
        <v>269</v>
      </c>
      <c r="B44" s="117">
        <f t="shared" si="0"/>
        <v>81.14</v>
      </c>
      <c r="C44" s="117">
        <f t="shared" si="1"/>
        <v>75.929999999999993</v>
      </c>
      <c r="D44" s="117">
        <f t="shared" si="2"/>
        <v>3.6199999999999992</v>
      </c>
      <c r="E44" s="117">
        <f t="shared" si="2"/>
        <v>1.59</v>
      </c>
      <c r="F44" s="117">
        <f t="shared" si="4"/>
        <v>51.139999999999993</v>
      </c>
      <c r="G44" s="117">
        <f>SUM(J44,K44,L44,O44,V44,AA44,AD44,AE44)</f>
        <v>45.929999999999993</v>
      </c>
      <c r="H44" s="117">
        <f>SUM(P44,W44,AB44)</f>
        <v>3.6199999999999992</v>
      </c>
      <c r="I44" s="116">
        <f>SUM(Q44,X44,AC44)</f>
        <v>1.59</v>
      </c>
      <c r="J44" s="118"/>
      <c r="K44" s="148">
        <v>-0.95</v>
      </c>
      <c r="L44" s="148">
        <v>0.23</v>
      </c>
      <c r="M44" s="148">
        <v>28</v>
      </c>
      <c r="N44" s="148">
        <f t="shared" si="7"/>
        <v>3.19</v>
      </c>
      <c r="O44" s="148">
        <f t="shared" si="8"/>
        <v>2.5599999999999996</v>
      </c>
      <c r="P44" s="148">
        <f t="shared" si="9"/>
        <v>0.43000000000000033</v>
      </c>
      <c r="Q44" s="81">
        <f>ROUNDUP((N44*0.2*0.3),2)</f>
        <v>0.2</v>
      </c>
      <c r="R44" s="149">
        <f t="shared" ref="R44:R50" si="30">SUM(S44,T44)</f>
        <v>82</v>
      </c>
      <c r="S44" s="120">
        <v>28</v>
      </c>
      <c r="T44" s="120">
        <v>54</v>
      </c>
      <c r="U44" s="81">
        <f t="shared" si="11"/>
        <v>9.34</v>
      </c>
      <c r="V44" s="81">
        <f>ROUNDUP((R44*0.69*0.165*0.8),2)</f>
        <v>7.47</v>
      </c>
      <c r="W44" s="81">
        <f>U44-V44-X44</f>
        <v>1.3</v>
      </c>
      <c r="X44" s="81">
        <f>ROUNDUP((U44*0.2*0.3),2)</f>
        <v>0.57000000000000006</v>
      </c>
      <c r="Y44" s="120">
        <v>82</v>
      </c>
      <c r="Z44" s="81">
        <f t="shared" si="14"/>
        <v>13.53</v>
      </c>
      <c r="AA44" s="81">
        <f>ROUND((Y44*0.165*0.8),2)</f>
        <v>10.82</v>
      </c>
      <c r="AB44" s="81">
        <f t="shared" si="16"/>
        <v>1.889999999999999</v>
      </c>
      <c r="AC44" s="132">
        <f>ROUNDUP((Z44*0.2*0.3),2)</f>
        <v>0.82000000000000006</v>
      </c>
      <c r="AD44" s="81">
        <v>25</v>
      </c>
      <c r="AE44" s="81">
        <v>0.8</v>
      </c>
      <c r="AF44" s="119">
        <v>30</v>
      </c>
    </row>
    <row r="45" spans="1:32" s="145" customFormat="1" ht="21.6" hidden="1" customHeight="1">
      <c r="A45" s="116" t="s">
        <v>270</v>
      </c>
      <c r="B45" s="117">
        <f t="shared" ref="B45:B50" si="31">C45+D45+E45</f>
        <v>15</v>
      </c>
      <c r="C45" s="117">
        <f t="shared" ref="C45:C50" si="32">G45+AF45</f>
        <v>15</v>
      </c>
      <c r="D45" s="117">
        <f t="shared" ref="D45:D50" si="33">H45</f>
        <v>0</v>
      </c>
      <c r="E45" s="117">
        <f>I45</f>
        <v>0</v>
      </c>
      <c r="F45" s="117"/>
      <c r="G45" s="117"/>
      <c r="H45" s="117"/>
      <c r="I45" s="116"/>
      <c r="J45" s="118"/>
      <c r="K45" s="148"/>
      <c r="L45" s="148"/>
      <c r="M45" s="148"/>
      <c r="N45" s="148"/>
      <c r="O45" s="148"/>
      <c r="P45" s="148"/>
      <c r="Q45" s="81"/>
      <c r="R45" s="149"/>
      <c r="S45" s="120"/>
      <c r="T45" s="120"/>
      <c r="U45" s="81"/>
      <c r="V45" s="81"/>
      <c r="W45" s="81"/>
      <c r="X45" s="81"/>
      <c r="Y45" s="120"/>
      <c r="Z45" s="81"/>
      <c r="AA45" s="81"/>
      <c r="AB45" s="81"/>
      <c r="AC45" s="132"/>
      <c r="AD45" s="81"/>
      <c r="AE45" s="81"/>
      <c r="AF45" s="119">
        <v>15</v>
      </c>
    </row>
    <row r="46" spans="1:32" s="152" customFormat="1" ht="21.6" hidden="1" customHeight="1">
      <c r="A46" s="114" t="s">
        <v>271</v>
      </c>
      <c r="B46" s="150">
        <f t="shared" si="31"/>
        <v>67.59</v>
      </c>
      <c r="C46" s="150">
        <f t="shared" si="32"/>
        <v>64.73</v>
      </c>
      <c r="D46" s="150">
        <f t="shared" si="33"/>
        <v>0.83999999999999952</v>
      </c>
      <c r="E46" s="150">
        <f>I46</f>
        <v>2.02</v>
      </c>
      <c r="F46" s="151">
        <f t="shared" ref="F46:AD46" si="34">SUM(F47:F48)</f>
        <v>37.589999999999996</v>
      </c>
      <c r="G46" s="151">
        <f t="shared" si="34"/>
        <v>34.730000000000004</v>
      </c>
      <c r="H46" s="151">
        <f t="shared" si="34"/>
        <v>0.83999999999999952</v>
      </c>
      <c r="I46" s="151">
        <f t="shared" si="34"/>
        <v>2.02</v>
      </c>
      <c r="J46" s="151">
        <f t="shared" si="34"/>
        <v>0.8</v>
      </c>
      <c r="K46" s="151">
        <f t="shared" si="34"/>
        <v>5.5500000000000007</v>
      </c>
      <c r="L46" s="151">
        <f t="shared" si="34"/>
        <v>2.95</v>
      </c>
      <c r="M46" s="151">
        <f t="shared" si="34"/>
        <v>20</v>
      </c>
      <c r="N46" s="151">
        <f t="shared" si="34"/>
        <v>2.29</v>
      </c>
      <c r="O46" s="151">
        <f t="shared" si="34"/>
        <v>1.83</v>
      </c>
      <c r="P46" s="151">
        <f t="shared" si="34"/>
        <v>0.13000000000000006</v>
      </c>
      <c r="Q46" s="151">
        <f t="shared" si="34"/>
        <v>0.33</v>
      </c>
      <c r="R46" s="151">
        <f t="shared" si="34"/>
        <v>43</v>
      </c>
      <c r="S46" s="151">
        <f t="shared" si="34"/>
        <v>14</v>
      </c>
      <c r="T46" s="151">
        <f t="shared" si="34"/>
        <v>29</v>
      </c>
      <c r="U46" s="151">
        <f t="shared" si="34"/>
        <v>4.8999999999999995</v>
      </c>
      <c r="V46" s="151">
        <f t="shared" si="34"/>
        <v>3.92</v>
      </c>
      <c r="W46" s="151">
        <f t="shared" si="34"/>
        <v>0.28999999999999948</v>
      </c>
      <c r="X46" s="151">
        <f t="shared" si="34"/>
        <v>0.69000000000000006</v>
      </c>
      <c r="Y46" s="151">
        <f t="shared" si="34"/>
        <v>43</v>
      </c>
      <c r="Z46" s="151">
        <f t="shared" si="34"/>
        <v>7.1</v>
      </c>
      <c r="AA46" s="151">
        <f t="shared" si="34"/>
        <v>5.68</v>
      </c>
      <c r="AB46" s="151">
        <f t="shared" si="34"/>
        <v>0.41999999999999993</v>
      </c>
      <c r="AC46" s="151">
        <f t="shared" si="34"/>
        <v>1</v>
      </c>
      <c r="AD46" s="151">
        <f t="shared" si="34"/>
        <v>14</v>
      </c>
      <c r="AE46" s="146"/>
      <c r="AF46" s="147">
        <f>SUM(AF47:AF48)</f>
        <v>30</v>
      </c>
    </row>
    <row r="47" spans="1:32" s="145" customFormat="1" ht="21.6" hidden="1" customHeight="1">
      <c r="A47" s="116" t="s">
        <v>272</v>
      </c>
      <c r="B47" s="117">
        <f t="shared" si="31"/>
        <v>40.340000000000003</v>
      </c>
      <c r="C47" s="117">
        <f t="shared" si="32"/>
        <v>40.200000000000003</v>
      </c>
      <c r="D47" s="117">
        <f t="shared" si="33"/>
        <v>4.0000000000000022E-2</v>
      </c>
      <c r="E47" s="117">
        <f>I47</f>
        <v>9.9999999999999992E-2</v>
      </c>
      <c r="F47" s="117">
        <f>SUM(G47:I47)</f>
        <v>10.339999999999998</v>
      </c>
      <c r="G47" s="117">
        <f>SUM(J47,K47,L47,O47,V47,AA47,AD47,AE47)</f>
        <v>10.199999999999999</v>
      </c>
      <c r="H47" s="117">
        <f>SUM(P47,W47,AB47)</f>
        <v>4.0000000000000022E-2</v>
      </c>
      <c r="I47" s="116">
        <f>SUM(Q47,X47,AC47)</f>
        <v>9.9999999999999992E-2</v>
      </c>
      <c r="J47" s="118"/>
      <c r="K47" s="148">
        <v>-0.35</v>
      </c>
      <c r="L47" s="148"/>
      <c r="M47" s="148">
        <v>6</v>
      </c>
      <c r="N47" s="148">
        <f>ROUNDUP((M47*0.165*0.69),2)</f>
        <v>0.69000000000000006</v>
      </c>
      <c r="O47" s="148">
        <f>ROUNDUP((M47*0.165*0.69*0.8),2)</f>
        <v>0.55000000000000004</v>
      </c>
      <c r="P47" s="148">
        <f t="shared" si="9"/>
        <v>4.0000000000000022E-2</v>
      </c>
      <c r="Q47" s="81">
        <f>ROUNDUP((N47*0.2*0.7),2)</f>
        <v>9.9999999999999992E-2</v>
      </c>
      <c r="R47" s="149"/>
      <c r="S47" s="120"/>
      <c r="T47" s="120"/>
      <c r="U47" s="81"/>
      <c r="V47" s="81"/>
      <c r="W47" s="81"/>
      <c r="X47" s="81"/>
      <c r="Y47" s="120"/>
      <c r="Z47" s="81"/>
      <c r="AA47" s="81"/>
      <c r="AB47" s="81"/>
      <c r="AC47" s="132"/>
      <c r="AD47" s="81">
        <v>10</v>
      </c>
      <c r="AE47" s="81"/>
      <c r="AF47" s="119">
        <v>30</v>
      </c>
    </row>
    <row r="48" spans="1:32" s="145" customFormat="1" ht="21.6" hidden="1" customHeight="1">
      <c r="A48" s="116" t="s">
        <v>273</v>
      </c>
      <c r="B48" s="117">
        <f t="shared" si="31"/>
        <v>27.25</v>
      </c>
      <c r="C48" s="117">
        <f t="shared" si="32"/>
        <v>24.53</v>
      </c>
      <c r="D48" s="117">
        <f t="shared" si="33"/>
        <v>0.79999999999999949</v>
      </c>
      <c r="E48" s="117">
        <f>I48</f>
        <v>1.92</v>
      </c>
      <c r="F48" s="117">
        <f>SUM(G48:I48)</f>
        <v>27.25</v>
      </c>
      <c r="G48" s="117">
        <f>SUM(J48,K48,L48,O48,V48,AA48,AD48,AE48)</f>
        <v>24.53</v>
      </c>
      <c r="H48" s="117">
        <f>SUM(P48,W48,AB48)</f>
        <v>0.79999999999999949</v>
      </c>
      <c r="I48" s="116">
        <f>SUM(Q48,X48,AC48)</f>
        <v>1.92</v>
      </c>
      <c r="J48" s="118">
        <v>0.8</v>
      </c>
      <c r="K48" s="148">
        <v>5.9</v>
      </c>
      <c r="L48" s="148">
        <v>2.95</v>
      </c>
      <c r="M48" s="148">
        <v>14</v>
      </c>
      <c r="N48" s="148">
        <f>ROUNDUP((M48*0.165*0.69),2)</f>
        <v>1.6</v>
      </c>
      <c r="O48" s="148">
        <f>ROUNDUP((M48*0.165*0.69*0.8),2)</f>
        <v>1.28</v>
      </c>
      <c r="P48" s="148">
        <f t="shared" si="9"/>
        <v>9.0000000000000052E-2</v>
      </c>
      <c r="Q48" s="81">
        <f>ROUNDUP((N48*0.2*0.7),2)</f>
        <v>0.23</v>
      </c>
      <c r="R48" s="149">
        <f t="shared" si="30"/>
        <v>43</v>
      </c>
      <c r="S48" s="120">
        <v>14</v>
      </c>
      <c r="T48" s="120">
        <v>29</v>
      </c>
      <c r="U48" s="81">
        <f>ROUNDUP((R48*0.69*0.165),2)</f>
        <v>4.8999999999999995</v>
      </c>
      <c r="V48" s="81">
        <f>ROUNDUP((R48*0.69*0.165*0.8),2)</f>
        <v>3.92</v>
      </c>
      <c r="W48" s="81">
        <f>U48-V48-X48</f>
        <v>0.28999999999999948</v>
      </c>
      <c r="X48" s="81">
        <f>ROUNDUP((U48*0.2*0.7),2)</f>
        <v>0.69000000000000006</v>
      </c>
      <c r="Y48" s="120">
        <v>43</v>
      </c>
      <c r="Z48" s="81">
        <f>ROUNDUP((Y48*0.165),2)</f>
        <v>7.1</v>
      </c>
      <c r="AA48" s="81">
        <f>ROUND((Y48*0.165*0.8),2)</f>
        <v>5.68</v>
      </c>
      <c r="AB48" s="81">
        <f>Z48-AA48-AC48</f>
        <v>0.41999999999999993</v>
      </c>
      <c r="AC48" s="132">
        <f>ROUNDUP((Z48*0.2*0.7),2)</f>
        <v>1</v>
      </c>
      <c r="AD48" s="81">
        <v>4</v>
      </c>
      <c r="AE48" s="81"/>
      <c r="AF48" s="119">
        <v>0</v>
      </c>
    </row>
    <row r="49" spans="1:32" s="152" customFormat="1" ht="21.6" hidden="1" customHeight="1">
      <c r="A49" s="114" t="s">
        <v>274</v>
      </c>
      <c r="B49" s="150">
        <f t="shared" si="31"/>
        <v>370.94</v>
      </c>
      <c r="C49" s="150">
        <f t="shared" si="32"/>
        <v>370.94</v>
      </c>
      <c r="D49" s="150">
        <f t="shared" si="33"/>
        <v>0</v>
      </c>
      <c r="E49" s="150"/>
      <c r="F49" s="151">
        <f>SUM(F50)</f>
        <v>340.94</v>
      </c>
      <c r="G49" s="151">
        <f>SUM(G50)</f>
        <v>340.94</v>
      </c>
      <c r="H49" s="151"/>
      <c r="I49" s="151"/>
      <c r="J49" s="151"/>
      <c r="K49" s="151">
        <f>SUM(K50)</f>
        <v>225.99</v>
      </c>
      <c r="L49" s="151">
        <f>SUM(L50)</f>
        <v>112.95</v>
      </c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>
        <f>SUM(AD50)</f>
        <v>2</v>
      </c>
      <c r="AE49" s="146"/>
      <c r="AF49" s="147">
        <f>AF50</f>
        <v>30</v>
      </c>
    </row>
    <row r="50" spans="1:32" s="145" customFormat="1" ht="21.6" hidden="1" customHeight="1">
      <c r="A50" s="116" t="s">
        <v>275</v>
      </c>
      <c r="B50" s="117">
        <f t="shared" si="31"/>
        <v>370.94</v>
      </c>
      <c r="C50" s="117">
        <f t="shared" si="32"/>
        <v>370.94</v>
      </c>
      <c r="D50" s="117">
        <f t="shared" si="33"/>
        <v>0</v>
      </c>
      <c r="E50" s="117"/>
      <c r="F50" s="117">
        <f>SUM(G50:I50)</f>
        <v>340.94</v>
      </c>
      <c r="G50" s="117">
        <f>SUM(J50,K50,L50,O50,V50,AA50,AD50,AE50)</f>
        <v>340.94</v>
      </c>
      <c r="H50" s="117"/>
      <c r="I50" s="116"/>
      <c r="J50" s="118"/>
      <c r="K50" s="148">
        <v>225.99</v>
      </c>
      <c r="L50" s="148">
        <v>112.95</v>
      </c>
      <c r="M50" s="148"/>
      <c r="N50" s="148"/>
      <c r="O50" s="148"/>
      <c r="P50" s="148"/>
      <c r="Q50" s="81"/>
      <c r="R50" s="149"/>
      <c r="S50" s="120"/>
      <c r="T50" s="120"/>
      <c r="U50" s="81"/>
      <c r="V50" s="81"/>
      <c r="W50" s="81"/>
      <c r="X50" s="81"/>
      <c r="Y50" s="120"/>
      <c r="Z50" s="81"/>
      <c r="AA50" s="81"/>
      <c r="AB50" s="81"/>
      <c r="AC50" s="132"/>
      <c r="AD50" s="81">
        <v>2</v>
      </c>
      <c r="AE50" s="81"/>
      <c r="AF50" s="119">
        <v>30</v>
      </c>
    </row>
  </sheetData>
  <mergeCells count="16">
    <mergeCell ref="AF3:AF5"/>
    <mergeCell ref="M6:Q6"/>
    <mergeCell ref="R6:X6"/>
    <mergeCell ref="Y6:AC6"/>
    <mergeCell ref="N7:Q7"/>
    <mergeCell ref="R7:T7"/>
    <mergeCell ref="U7:X7"/>
    <mergeCell ref="Z7:AC7"/>
    <mergeCell ref="A1:AE1"/>
    <mergeCell ref="A3:A8"/>
    <mergeCell ref="B3:E7"/>
    <mergeCell ref="F3:I7"/>
    <mergeCell ref="J3:L5"/>
    <mergeCell ref="M3:AC5"/>
    <mergeCell ref="AD3:AD5"/>
    <mergeCell ref="AE3:AE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城乡义务教育补助经费（第一批）</vt:lpstr>
      <vt:lpstr>城乡义务教育补助经费（第二批）</vt:lpstr>
      <vt:lpstr>普通高中学生资助补助经费（第一批）</vt:lpstr>
      <vt:lpstr>普通高中学生资助补助经费（第二批）</vt:lpstr>
      <vt:lpstr>中等职业学校学生资助补助经费（第一批）</vt:lpstr>
      <vt:lpstr>中等职业学校学生资助补助经费（第二批）</vt:lpstr>
      <vt:lpstr>高校学生资助补助经费（第一批）</vt:lpstr>
      <vt:lpstr>高校学生资助补助经费（第二批）</vt:lpstr>
      <vt:lpstr>高校学生资助补助经费（第三批）</vt:lpstr>
      <vt:lpstr>支持地方高校改革发展资金（第一批）</vt:lpstr>
      <vt:lpstr>支持地方高校改革发展资金（第二批）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2021-12-07T08:19:25Z</dcterms:modified>
</cp:coreProperties>
</file>